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arquivos\CCONT\05 - Demonstrações Contábeis\2019\12.Dez.2019\Publicação\"/>
    </mc:Choice>
  </mc:AlternateContent>
  <bookViews>
    <workbookView xWindow="0" yWindow="0" windowWidth="20490" windowHeight="7755"/>
  </bookViews>
  <sheets>
    <sheet name="Balanço Patrimonial " sheetId="1" r:id="rId1"/>
    <sheet name="Demonstração de Resultado_DRE " sheetId="3" r:id="rId2"/>
    <sheet name="Mutações Pat. Líqu.-DMPL 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123Graph_A" localSheetId="0" hidden="1">[2]Mercado!#REF!</definedName>
    <definedName name="__123Graph_A" localSheetId="1" hidden="1">[2]Mercado!#REF!</definedName>
    <definedName name="__123Graph_A" localSheetId="2" hidden="1">[2]Mercado!#REF!</definedName>
    <definedName name="__123Graph_ACOMPARA" localSheetId="0" hidden="1">[2]Mercado!#REF!</definedName>
    <definedName name="__123Graph_ACOMPARA" localSheetId="1" hidden="1">[2]Mercado!#REF!</definedName>
    <definedName name="__123Graph_ACONSMED" localSheetId="0" hidden="1">[2]Mercado!#REF!</definedName>
    <definedName name="__123Graph_ACONSMED" localSheetId="1" hidden="1">[2]Mercado!#REF!</definedName>
    <definedName name="__123Graph_APREVROUT" localSheetId="0" hidden="1">[2]Mercado!#REF!</definedName>
    <definedName name="__123Graph_APREVROUT" localSheetId="1" hidden="1">[2]Mercado!#REF!</definedName>
    <definedName name="__123Graph_DPREVREALI" localSheetId="0" hidden="1">[2]Mercado!#REF!</definedName>
    <definedName name="__123Graph_DPREVREALI" localSheetId="1" hidden="1">[2]Mercado!#REF!</definedName>
    <definedName name="__123Graph_XCONSMED" localSheetId="0" hidden="1">[2]Mercado!#REF!</definedName>
    <definedName name="__123Graph_XCONSMED" localSheetId="1" hidden="1">[2]Mercado!#REF!</definedName>
    <definedName name="__123Graph_XELASTIC" localSheetId="0" hidden="1">[2]Mercado!#REF!</definedName>
    <definedName name="__123Graph_XELASTIC" localSheetId="1" hidden="1">[2]Mercado!#REF!</definedName>
    <definedName name="__123Graph_XPREVRCOM" localSheetId="0" hidden="1">[2]Mercado!#REF!</definedName>
    <definedName name="__123Graph_XPREVRCOM" localSheetId="1" hidden="1">[2]Mercado!#REF!</definedName>
    <definedName name="__123Graph_XPREVREALI" localSheetId="0" hidden="1">[2]Mercado!#REF!</definedName>
    <definedName name="__123Graph_XPREVREALI" localSheetId="1" hidden="1">[2]Mercado!#REF!</definedName>
    <definedName name="__123Graph_XPREVRIND" localSheetId="0" hidden="1">[2]Mercado!#REF!</definedName>
    <definedName name="__123Graph_XPREVRIND" localSheetId="1" hidden="1">[2]Mercado!#REF!</definedName>
    <definedName name="__123Graph_XPREVROUT" localSheetId="0" hidden="1">[2]Mercado!#REF!</definedName>
    <definedName name="__123Graph_XPREVROUT" localSheetId="1" hidden="1">[2]Mercado!#REF!</definedName>
    <definedName name="__123Graph_XPREVRRES" localSheetId="0" hidden="1">[2]Mercado!#REF!</definedName>
    <definedName name="__123Graph_XPREVRRES" localSheetId="1" hidden="1">[2]Mercado!#REF!</definedName>
    <definedName name="__123Graph_XPREVRTOT" localSheetId="0" hidden="1">[2]Mercado!#REF!</definedName>
    <definedName name="__123Graph_XPREVRTOT" localSheetId="1" hidden="1">[2]Mercado!#REF!</definedName>
    <definedName name="__R">#N/A</definedName>
    <definedName name="_xlnm._FilterDatabase" localSheetId="0" hidden="1">#REF!</definedName>
    <definedName name="_R">#N/A</definedName>
    <definedName name="aaaa" localSheetId="0">#REF!</definedName>
    <definedName name="aaaa" localSheetId="1">#REF!</definedName>
    <definedName name="aaaa" localSheetId="2">#REF!</definedName>
    <definedName name="AJUSTES">#N/A</definedName>
    <definedName name="Balancete" localSheetId="0">'[3]BASE - BALANCETE DEZ 2018'!$A$4:$I$980</definedName>
    <definedName name="Balancete" localSheetId="1">'[5]BASE - BALANCETE DEZ 2018'!$A$4:$I$980</definedName>
    <definedName name="Balancete" localSheetId="2">'[4]BASE - BALANCETE'!$A$4:$I$980</definedName>
    <definedName name="Balancete">'[1]BASE - BALANCETE DEZ 2018'!$A$4:$I$980</definedName>
    <definedName name="BalanceteBase" localSheetId="2">'[4]BASE - BALANCETE'!$A$4:$I$980</definedName>
    <definedName name="CHEQUELIST">#N/A</definedName>
    <definedName name="gir" localSheetId="0" hidden="1">[2]Mercado!#REF!</definedName>
    <definedName name="gir" localSheetId="1" hidden="1">[2]Mercado!#REF!</definedName>
    <definedName name="IND" localSheetId="0">#REF!</definedName>
    <definedName name="IND" localSheetId="1">#REF!</definedName>
    <definedName name="IND" localSheetId="2">#REF!</definedName>
    <definedName name="jmimiu" localSheetId="0" hidden="1">[2]Mercado!#REF!</definedName>
    <definedName name="jmimiu" localSheetId="1" hidden="1">[2]Mercado!#REF!</definedName>
    <definedName name="MODULOS">#N/A</definedName>
    <definedName name="nada">'[4]BASE - BALANCETE'!$A$4:$I$980</definedName>
    <definedName name="NOAG" localSheetId="0">#REF!</definedName>
    <definedName name="NOAG" localSheetId="1">#REF!</definedName>
    <definedName name="NOAG" localSheetId="2">#REF!</definedName>
    <definedName name="NUAG" localSheetId="0">#REF!</definedName>
    <definedName name="NUAG" localSheetId="1">#REF!</definedName>
    <definedName name="NUAG" localSheetId="2">#REF!</definedName>
    <definedName name="OLE_LINK1" localSheetId="0">'Balanço Patrimonial '!$M$66</definedName>
    <definedName name="PRN">#N/A</definedName>
    <definedName name="s">'[4]BASE - BALANCETE'!$A$4:$I$980</definedName>
    <definedName name="ss">'[4]BASE - BALANCETE'!$A$4:$I$980</definedName>
    <definedName name="Z_8350AA1D_C4C4_45D6_932B_C98759B6F108_.wvu.PrintArea" localSheetId="0" hidden="1">'Balanço Patrimonial '!$B$4:$M$47</definedName>
    <definedName name="Z_8350AA1D_C4C4_45D6_932B_C98759B6F108_.wvu.PrintArea" localSheetId="1" hidden="1">'Demonstração de Resultado_DRE '!$B$3:$F$58</definedName>
    <definedName name="Z_AC8438C4_38BB_421A_9D7F_356DB1A9B5AC_.wvu.PrintArea" localSheetId="0" hidden="1">'Balanço Patrimonial '!$B$1:$X$40</definedName>
    <definedName name="Z_AC8438C4_38BB_421A_9D7F_356DB1A9B5AC_.wvu.PrintArea" localSheetId="1" hidden="1">'Demonstração de Resultado_DRE '!$B$2:$R$54</definedName>
    <definedName name="Z_AC8438C4_38BB_421A_9D7F_356DB1A9B5AC_.wvu.PrintArea" localSheetId="2" hidden="1">'Mutações Pat. Líqu.-DMPL '!$A$4:$O$44</definedName>
    <definedName name="Z_BAC06728_F008_44EB_A25E_4BD43BD8A945_.wvu.PrintArea" localSheetId="0" hidden="1">'Balanço Patrimonial '!$B$4:$M$47</definedName>
    <definedName name="Z_BAC06728_F008_44EB_A25E_4BD43BD8A945_.wvu.PrintArea" localSheetId="1" hidden="1">'Demonstração de Resultado_DRE '!$B$3:$F$58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9" i="4" l="1"/>
  <c r="O68" i="4"/>
  <c r="O67" i="4"/>
  <c r="O66" i="4"/>
  <c r="O65" i="4"/>
  <c r="O64" i="4"/>
  <c r="M61" i="4"/>
  <c r="O61" i="4" s="1"/>
  <c r="M60" i="4"/>
  <c r="O60" i="4" s="1"/>
  <c r="M59" i="4"/>
  <c r="O59" i="4" s="1"/>
  <c r="O58" i="4"/>
  <c r="M58" i="4"/>
  <c r="M62" i="4" s="1"/>
  <c r="M71" i="4" s="1"/>
  <c r="O57" i="4"/>
  <c r="O56" i="4"/>
  <c r="O55" i="4"/>
  <c r="E50" i="4"/>
  <c r="O50" i="4" s="1"/>
  <c r="M49" i="4"/>
  <c r="O49" i="4" s="1"/>
  <c r="M48" i="4"/>
  <c r="O48" i="4" s="1"/>
  <c r="M47" i="4"/>
  <c r="O47" i="4" s="1"/>
  <c r="O46" i="4"/>
  <c r="E45" i="4"/>
  <c r="O45" i="4" s="1"/>
  <c r="O44" i="4"/>
  <c r="O43" i="4"/>
  <c r="K40" i="4"/>
  <c r="K52" i="4" s="1"/>
  <c r="K62" i="4" s="1"/>
  <c r="K71" i="4" s="1"/>
  <c r="I40" i="4"/>
  <c r="I52" i="4" s="1"/>
  <c r="I62" i="4" s="1"/>
  <c r="I71" i="4" s="1"/>
  <c r="G40" i="4"/>
  <c r="G52" i="4" s="1"/>
  <c r="G62" i="4" s="1"/>
  <c r="G71" i="4" s="1"/>
  <c r="E40" i="4"/>
  <c r="O40" i="4" s="1"/>
  <c r="O38" i="4"/>
  <c r="O37" i="4"/>
  <c r="O36" i="4"/>
  <c r="O35" i="4"/>
  <c r="O34" i="4"/>
  <c r="O33" i="4"/>
  <c r="O29" i="4"/>
  <c r="O28" i="4"/>
  <c r="O27" i="4"/>
  <c r="O26" i="4"/>
  <c r="O25" i="4"/>
  <c r="O24" i="4"/>
  <c r="M22" i="4"/>
  <c r="K22" i="4"/>
  <c r="I22" i="4"/>
  <c r="G22" i="4"/>
  <c r="E22" i="4"/>
  <c r="O21" i="4"/>
  <c r="O20" i="4"/>
  <c r="O19" i="4"/>
  <c r="O18" i="4"/>
  <c r="O17" i="4"/>
  <c r="O16" i="4"/>
  <c r="O22" i="4" s="1"/>
  <c r="M58" i="3"/>
  <c r="K58" i="3"/>
  <c r="H58" i="3"/>
  <c r="F58" i="3"/>
  <c r="V52" i="3"/>
  <c r="R49" i="3"/>
  <c r="E49" i="3"/>
  <c r="F49" i="3" s="1"/>
  <c r="P49" i="3" s="1"/>
  <c r="R48" i="3"/>
  <c r="F48" i="3"/>
  <c r="P48" i="3" s="1"/>
  <c r="E48" i="3"/>
  <c r="R47" i="3"/>
  <c r="E47" i="3"/>
  <c r="F47" i="3" s="1"/>
  <c r="M46" i="3"/>
  <c r="R46" i="3" s="1"/>
  <c r="K46" i="3"/>
  <c r="H46" i="3"/>
  <c r="V44" i="3"/>
  <c r="V46" i="3" s="1"/>
  <c r="R42" i="3"/>
  <c r="E42" i="3"/>
  <c r="F42" i="3" s="1"/>
  <c r="P42" i="3" s="1"/>
  <c r="R41" i="3"/>
  <c r="F41" i="3"/>
  <c r="P41" i="3" s="1"/>
  <c r="P39" i="3" s="1"/>
  <c r="E41" i="3"/>
  <c r="M39" i="3"/>
  <c r="K39" i="3"/>
  <c r="H39" i="3"/>
  <c r="R39" i="3" s="1"/>
  <c r="R37" i="3"/>
  <c r="P37" i="3"/>
  <c r="F37" i="3"/>
  <c r="E37" i="3"/>
  <c r="R35" i="3"/>
  <c r="E35" i="3"/>
  <c r="F35" i="3" s="1"/>
  <c r="P35" i="3" s="1"/>
  <c r="R34" i="3"/>
  <c r="E34" i="3"/>
  <c r="F34" i="3" s="1"/>
  <c r="P34" i="3" s="1"/>
  <c r="R33" i="3"/>
  <c r="P33" i="3"/>
  <c r="F33" i="3"/>
  <c r="E33" i="3"/>
  <c r="R32" i="3"/>
  <c r="E32" i="3"/>
  <c r="F32" i="3" s="1"/>
  <c r="P32" i="3" s="1"/>
  <c r="R31" i="3"/>
  <c r="E31" i="3"/>
  <c r="F31" i="3" s="1"/>
  <c r="M29" i="3"/>
  <c r="K29" i="3"/>
  <c r="H29" i="3"/>
  <c r="R29" i="3" s="1"/>
  <c r="R25" i="3"/>
  <c r="E25" i="3"/>
  <c r="F25" i="3" s="1"/>
  <c r="P25" i="3" s="1"/>
  <c r="R21" i="3"/>
  <c r="E21" i="3"/>
  <c r="F21" i="3" s="1"/>
  <c r="R19" i="3"/>
  <c r="M19" i="3"/>
  <c r="K19" i="3"/>
  <c r="H19" i="3"/>
  <c r="F17" i="3"/>
  <c r="P17" i="3" s="1"/>
  <c r="E17" i="3"/>
  <c r="R16" i="3"/>
  <c r="E16" i="3"/>
  <c r="F16" i="3" s="1"/>
  <c r="P16" i="3" s="1"/>
  <c r="R15" i="3"/>
  <c r="F15" i="3"/>
  <c r="P15" i="3" s="1"/>
  <c r="E15" i="3"/>
  <c r="R14" i="3"/>
  <c r="R12" i="3" s="1"/>
  <c r="P14" i="3"/>
  <c r="F14" i="3"/>
  <c r="F12" i="3" s="1"/>
  <c r="E14" i="3"/>
  <c r="M12" i="3"/>
  <c r="M23" i="3" s="1"/>
  <c r="M27" i="3" s="1"/>
  <c r="K12" i="3"/>
  <c r="K23" i="3" s="1"/>
  <c r="K27" i="3" s="1"/>
  <c r="H12" i="3"/>
  <c r="H23" i="3" s="1"/>
  <c r="R10" i="3"/>
  <c r="P10" i="3"/>
  <c r="S54" i="1"/>
  <c r="L44" i="1"/>
  <c r="J44" i="1"/>
  <c r="H44" i="1"/>
  <c r="X35" i="1"/>
  <c r="L51" i="1" s="1"/>
  <c r="V35" i="1"/>
  <c r="J51" i="1" s="1"/>
  <c r="T34" i="1"/>
  <c r="S33" i="1"/>
  <c r="T33" i="1" s="1"/>
  <c r="S32" i="1"/>
  <c r="T32" i="1" s="1"/>
  <c r="T35" i="1" s="1"/>
  <c r="X29" i="1"/>
  <c r="V29" i="1"/>
  <c r="L29" i="1"/>
  <c r="J29" i="1"/>
  <c r="J47" i="1" s="1"/>
  <c r="H27" i="1"/>
  <c r="G27" i="1"/>
  <c r="S26" i="1"/>
  <c r="T26" i="1" s="1"/>
  <c r="G26" i="1"/>
  <c r="H26" i="1" s="1"/>
  <c r="T25" i="1"/>
  <c r="T29" i="1" s="1"/>
  <c r="S25" i="1"/>
  <c r="G25" i="1"/>
  <c r="H25" i="1" s="1"/>
  <c r="X21" i="1"/>
  <c r="L49" i="1" s="1"/>
  <c r="V21" i="1"/>
  <c r="J49" i="1" s="1"/>
  <c r="L21" i="1"/>
  <c r="L47" i="1" s="1"/>
  <c r="J21" i="1"/>
  <c r="J37" i="1" s="1"/>
  <c r="S19" i="1"/>
  <c r="T18" i="1"/>
  <c r="S18" i="1"/>
  <c r="T17" i="1"/>
  <c r="S17" i="1"/>
  <c r="S16" i="1"/>
  <c r="T16" i="1" s="1"/>
  <c r="G16" i="1"/>
  <c r="H16" i="1" s="1"/>
  <c r="S15" i="1"/>
  <c r="T15" i="1" s="1"/>
  <c r="G15" i="1"/>
  <c r="H15" i="1" s="1"/>
  <c r="S14" i="1"/>
  <c r="H14" i="1"/>
  <c r="G14" i="1"/>
  <c r="S13" i="1"/>
  <c r="T13" i="1" s="1"/>
  <c r="G13" i="1"/>
  <c r="H13" i="1" s="1"/>
  <c r="S12" i="1"/>
  <c r="T12" i="1" s="1"/>
  <c r="G12" i="1"/>
  <c r="H12" i="1" s="1"/>
  <c r="S11" i="1"/>
  <c r="T11" i="1" s="1"/>
  <c r="G11" i="1"/>
  <c r="H11" i="1" s="1"/>
  <c r="O52" i="4" l="1"/>
  <c r="O62" i="4" s="1"/>
  <c r="O71" i="4" s="1"/>
  <c r="E52" i="4"/>
  <c r="E62" i="4" s="1"/>
  <c r="E71" i="4" s="1"/>
  <c r="K62" i="3"/>
  <c r="K44" i="3"/>
  <c r="K51" i="3" s="1"/>
  <c r="K63" i="3" s="1"/>
  <c r="K59" i="3"/>
  <c r="K60" i="3" s="1"/>
  <c r="P31" i="3"/>
  <c r="P29" i="3" s="1"/>
  <c r="F29" i="3"/>
  <c r="M62" i="3"/>
  <c r="M44" i="3"/>
  <c r="M51" i="3" s="1"/>
  <c r="M59" i="3"/>
  <c r="M60" i="3" s="1"/>
  <c r="F23" i="3"/>
  <c r="F27" i="3" s="1"/>
  <c r="P12" i="3"/>
  <c r="F46" i="3"/>
  <c r="P47" i="3"/>
  <c r="P46" i="3" s="1"/>
  <c r="H27" i="3"/>
  <c r="R23" i="3"/>
  <c r="R27" i="3" s="1"/>
  <c r="R44" i="3" s="1"/>
  <c r="R51" i="3" s="1"/>
  <c r="P21" i="3"/>
  <c r="P19" i="3" s="1"/>
  <c r="F19" i="3"/>
  <c r="F39" i="3"/>
  <c r="H21" i="1"/>
  <c r="T21" i="1"/>
  <c r="H50" i="1"/>
  <c r="H51" i="1"/>
  <c r="H29" i="1"/>
  <c r="L37" i="1"/>
  <c r="J46" i="1"/>
  <c r="J50" i="1"/>
  <c r="L46" i="1"/>
  <c r="L50" i="1"/>
  <c r="V37" i="1"/>
  <c r="J48" i="1" s="1"/>
  <c r="X37" i="1"/>
  <c r="L48" i="1" s="1"/>
  <c r="J45" i="1"/>
  <c r="L45" i="1"/>
  <c r="M65" i="3" l="1"/>
  <c r="M64" i="3"/>
  <c r="M63" i="3"/>
  <c r="F59" i="3"/>
  <c r="F60" i="3" s="1"/>
  <c r="F62" i="3"/>
  <c r="F44" i="3"/>
  <c r="H59" i="3"/>
  <c r="H62" i="3"/>
  <c r="H44" i="3"/>
  <c r="H51" i="3" s="1"/>
  <c r="P23" i="3"/>
  <c r="P27" i="3" s="1"/>
  <c r="H49" i="1"/>
  <c r="H45" i="1"/>
  <c r="H46" i="1"/>
  <c r="H37" i="1"/>
  <c r="T40" i="1" s="1"/>
  <c r="H47" i="1"/>
  <c r="T37" i="1"/>
  <c r="H48" i="1" s="1"/>
  <c r="H65" i="3" l="1"/>
  <c r="H63" i="3"/>
  <c r="H60" i="3"/>
  <c r="H61" i="3"/>
  <c r="P44" i="3"/>
  <c r="P51" i="3" s="1"/>
  <c r="U53" i="3"/>
  <c r="F51" i="3"/>
  <c r="F63" i="3" l="1"/>
  <c r="U43" i="3"/>
  <c r="U54" i="3"/>
  <c r="V53" i="3"/>
  <c r="V54" i="3" s="1"/>
  <c r="V43" i="3" l="1"/>
  <c r="V45" i="3" s="1"/>
  <c r="V47" i="3" s="1"/>
  <c r="U45" i="3"/>
  <c r="U46" i="3" s="1"/>
  <c r="U47" i="3" s="1"/>
</calcChain>
</file>

<file path=xl/sharedStrings.xml><?xml version="1.0" encoding="utf-8"?>
<sst xmlns="http://schemas.openxmlformats.org/spreadsheetml/2006/main" count="330" uniqueCount="273">
  <si>
    <t>Empresa Maranhense de Administração Portuária - EMAP</t>
  </si>
  <si>
    <t>Balanço Patrimonial em 31 de Dezembro de 2019 e 2018</t>
  </si>
  <si>
    <t>(Em milhares de Reais)</t>
  </si>
  <si>
    <t>1.1.2.01.03</t>
  </si>
  <si>
    <t>Ativo</t>
  </si>
  <si>
    <t>Notas</t>
  </si>
  <si>
    <t>Passivo</t>
  </si>
  <si>
    <t>1.1.1</t>
  </si>
  <si>
    <t>Circulante</t>
  </si>
  <si>
    <t>1.1.1.05</t>
  </si>
  <si>
    <t>Caixa e Equivalentes de Caixa</t>
  </si>
  <si>
    <t>Fornecedores</t>
  </si>
  <si>
    <t>1.1.2.01.01</t>
  </si>
  <si>
    <t>Valores de Terceiros</t>
  </si>
  <si>
    <t xml:space="preserve">Folha de pagamento/Provisões/Encargos </t>
  </si>
  <si>
    <t>1.1.3</t>
  </si>
  <si>
    <t>Clientes Líquido de PCLD</t>
  </si>
  <si>
    <t>Impostos e contribuições a recolher</t>
  </si>
  <si>
    <t>1.1.5.01</t>
  </si>
  <si>
    <t>Almoxarifado</t>
  </si>
  <si>
    <t>Recursos de Convênios a Comprovar</t>
  </si>
  <si>
    <t>1.1.5.02</t>
  </si>
  <si>
    <t>Impostos e contribuições a recuperar</t>
  </si>
  <si>
    <t>Juros sobre capital próprio</t>
  </si>
  <si>
    <t>1.1.5.03</t>
  </si>
  <si>
    <t>Outras contas a receber</t>
  </si>
  <si>
    <t>Provisão participação nos resultados</t>
  </si>
  <si>
    <t>1.1.5.04</t>
  </si>
  <si>
    <t>Provisão para contingências</t>
  </si>
  <si>
    <t>1.1.5.05</t>
  </si>
  <si>
    <t>Receita diferida</t>
  </si>
  <si>
    <t>1.1.5.06</t>
  </si>
  <si>
    <t>Outras contas a pagar</t>
  </si>
  <si>
    <t>1.1.5.09</t>
  </si>
  <si>
    <t>1.1.5.10</t>
  </si>
  <si>
    <t>Total do ativo circulante</t>
  </si>
  <si>
    <t>Total do passivo circulante</t>
  </si>
  <si>
    <t>1.1.5.11</t>
  </si>
  <si>
    <t>1.1.5.12</t>
  </si>
  <si>
    <t>1.1.5.15</t>
  </si>
  <si>
    <t>Não circulante</t>
  </si>
  <si>
    <t>1.1.5.16</t>
  </si>
  <si>
    <t>1.1.5.17</t>
  </si>
  <si>
    <t>Imobilizado</t>
  </si>
  <si>
    <t>Convênios a comprovar</t>
  </si>
  <si>
    <t>1.1.5.18</t>
  </si>
  <si>
    <t>Intangível</t>
  </si>
  <si>
    <t>1.1.4</t>
  </si>
  <si>
    <t>Total do ativo não circulante</t>
  </si>
  <si>
    <t>Total do passivo não circulante</t>
  </si>
  <si>
    <t>1.1.6</t>
  </si>
  <si>
    <t>1.2.1</t>
  </si>
  <si>
    <t xml:space="preserve">  Patrimônio Líquido</t>
  </si>
  <si>
    <t>1.2.3</t>
  </si>
  <si>
    <t>Capital Social</t>
  </si>
  <si>
    <t>1.2.4</t>
  </si>
  <si>
    <t>Reservas de lucro</t>
  </si>
  <si>
    <t>Lucro do período</t>
  </si>
  <si>
    <t>Total do patrimônio Líquido</t>
  </si>
  <si>
    <t>2.1.1.02</t>
  </si>
  <si>
    <t>2.1.1.05.03</t>
  </si>
  <si>
    <t>Total do Ativo</t>
  </si>
  <si>
    <t>Total do Passivo</t>
  </si>
  <si>
    <t>2.1.1.06.01</t>
  </si>
  <si>
    <t>2.1.1.06.02</t>
  </si>
  <si>
    <t>2.1.1.04.01</t>
  </si>
  <si>
    <t>As notas explicativas são parte integrante das demonstrações financeiras.</t>
  </si>
  <si>
    <t>2.1.1.06.05</t>
  </si>
  <si>
    <t>2.1.1.06.06</t>
  </si>
  <si>
    <t>2.1.1.06.07</t>
  </si>
  <si>
    <t xml:space="preserve">Índices de Liquidez </t>
  </si>
  <si>
    <t>2.1.1.09.08</t>
  </si>
  <si>
    <t>2.1.1.09.20</t>
  </si>
  <si>
    <t>Liquidez Imediata = Disponível / PC</t>
  </si>
  <si>
    <t>2.1.1.10.01</t>
  </si>
  <si>
    <t>Liquidez Corrente = AC / PC</t>
  </si>
  <si>
    <t>2.1.1.10.02</t>
  </si>
  <si>
    <t>Liquidez Geral = (AC + ANC) / (PC + PNC)</t>
  </si>
  <si>
    <t>2.1.1.10.03</t>
  </si>
  <si>
    <t>Endividamento Geral = C. Terc. / Pas. Total</t>
  </si>
  <si>
    <t>2.1.1.10.04</t>
  </si>
  <si>
    <t>Composição da Dívida = PC / C. Terc.</t>
  </si>
  <si>
    <t>2.1.1.06.03</t>
  </si>
  <si>
    <t>Grau de Imobilização = “AP” / PL</t>
  </si>
  <si>
    <t>2.1.1.10.13</t>
  </si>
  <si>
    <t>Grau de Imob. Rec. N. Cor. = AP / (PL + PNC)</t>
  </si>
  <si>
    <t>2.1.1.10.12</t>
  </si>
  <si>
    <t>2.1.1.10.11</t>
  </si>
  <si>
    <t>2.1.1.10.10</t>
  </si>
  <si>
    <t>2.1.1.10.09</t>
  </si>
  <si>
    <t>2.1.1.10.08</t>
  </si>
  <si>
    <t>2.1.1.03.03</t>
  </si>
  <si>
    <t>2.1.1.03.06</t>
  </si>
  <si>
    <t>2.1.1.05.01</t>
  </si>
  <si>
    <t>2.1.1.05.02</t>
  </si>
  <si>
    <t>2.1.1.05.04</t>
  </si>
  <si>
    <t>2.1.1.09.05</t>
  </si>
  <si>
    <t>2.1.1.09.06</t>
  </si>
  <si>
    <t>2.1.1.09.07</t>
  </si>
  <si>
    <t>2.1.1.09.09</t>
  </si>
  <si>
    <t>2.1.1.09.10</t>
  </si>
  <si>
    <t>2.1.1.09.21</t>
  </si>
  <si>
    <t>2.1.1.03.02</t>
  </si>
  <si>
    <t>2.1.1.03.01</t>
  </si>
  <si>
    <t>2.1.1.03.05</t>
  </si>
  <si>
    <t>2.1.1.09.03</t>
  </si>
  <si>
    <t>2.1.1.09.04</t>
  </si>
  <si>
    <t>2.1.1.09.11</t>
  </si>
  <si>
    <t>2.1.1.03.04</t>
  </si>
  <si>
    <t>2.1.1.09.27</t>
  </si>
  <si>
    <t>2.1.1.09.28</t>
  </si>
  <si>
    <t>2.1.1.09.30</t>
  </si>
  <si>
    <t>2.1.1.09.32</t>
  </si>
  <si>
    <t>2.1.1.06.08</t>
  </si>
  <si>
    <t>2.1.1.08.03</t>
  </si>
  <si>
    <t>2.1.1.08.04</t>
  </si>
  <si>
    <t>2.1.1.08.11</t>
  </si>
  <si>
    <t>2.1.1.08.13</t>
  </si>
  <si>
    <t>2.1.1.08.17</t>
  </si>
  <si>
    <t>2.1.1.08.16</t>
  </si>
  <si>
    <t>2.1.1.08.01</t>
  </si>
  <si>
    <t>2.1.1.10.05</t>
  </si>
  <si>
    <t>2.1.1.11</t>
  </si>
  <si>
    <t>2.1.1.12</t>
  </si>
  <si>
    <t>2.1.1.08.02</t>
  </si>
  <si>
    <t>2.1.1.08.12</t>
  </si>
  <si>
    <t>2.1.1.13.02</t>
  </si>
  <si>
    <t>2.1.1.08.15</t>
  </si>
  <si>
    <t>2.1.1.13.01</t>
  </si>
  <si>
    <t>2.1.1.09.12</t>
  </si>
  <si>
    <t>2.1.1.10.06</t>
  </si>
  <si>
    <t>2.1.1.09.13</t>
  </si>
  <si>
    <t>2.1.1.09.26</t>
  </si>
  <si>
    <t>2.1.1.09.18</t>
  </si>
  <si>
    <t>2.1.1.09.25</t>
  </si>
  <si>
    <t>2.1.1.09.19</t>
  </si>
  <si>
    <t>2.1.1.08.19</t>
  </si>
  <si>
    <t>2.1.1.08.20</t>
  </si>
  <si>
    <t>2.2.1.03</t>
  </si>
  <si>
    <t>2.2.1.04</t>
  </si>
  <si>
    <t>2.2.1.01</t>
  </si>
  <si>
    <t>2.4.1</t>
  </si>
  <si>
    <t>2.4.2.02</t>
  </si>
  <si>
    <t>2.1.1.07.01</t>
  </si>
  <si>
    <t>2.1.1.08.18</t>
  </si>
  <si>
    <t>2.1.1.03.09</t>
  </si>
  <si>
    <t>2.1.1.03.08</t>
  </si>
  <si>
    <t>2.1.1.13</t>
  </si>
  <si>
    <t>2.1.1.07</t>
  </si>
  <si>
    <t>1.1.5.19</t>
  </si>
  <si>
    <t>1.1.5.20</t>
  </si>
  <si>
    <t>1.1.5.21</t>
  </si>
  <si>
    <t>1.1.5.22</t>
  </si>
  <si>
    <t>1.1.5.23</t>
  </si>
  <si>
    <t>1.1.5.26</t>
  </si>
  <si>
    <t>2.1.1.08.22</t>
  </si>
  <si>
    <t>Demonstração do  resultado</t>
  </si>
  <si>
    <t>Em 31 de Dezembro de 2019  e 2018</t>
  </si>
  <si>
    <t>Acumulado</t>
  </si>
  <si>
    <t>Mês</t>
  </si>
  <si>
    <t>Receita bruta</t>
  </si>
  <si>
    <t>3.1.1.01</t>
  </si>
  <si>
    <t>Tarifas/Serviços</t>
  </si>
  <si>
    <t>3.1.1.02.01</t>
  </si>
  <si>
    <t>Arrendamento</t>
  </si>
  <si>
    <t>3.1.1.02.07</t>
  </si>
  <si>
    <t>Arrendamento TEGRAM</t>
  </si>
  <si>
    <t>Outras Receitas</t>
  </si>
  <si>
    <t>3.1.1.02.05</t>
  </si>
  <si>
    <t>3.1.1.02.06</t>
  </si>
  <si>
    <t>Deduções da receita</t>
  </si>
  <si>
    <t>3.1.1.02.04</t>
  </si>
  <si>
    <t>3.1.1.03.01</t>
  </si>
  <si>
    <t>Impostos s/ Faturamento</t>
  </si>
  <si>
    <t>3.1.2</t>
  </si>
  <si>
    <t>Receita Líquida</t>
  </si>
  <si>
    <t xml:space="preserve"> </t>
  </si>
  <si>
    <t>3.2.1</t>
  </si>
  <si>
    <t>Custos operacionais</t>
  </si>
  <si>
    <t>3.2.1.01.07.0001</t>
  </si>
  <si>
    <t>Lucro bruto</t>
  </si>
  <si>
    <t>Despesas Administrativas</t>
  </si>
  <si>
    <t>3.2.2.01</t>
  </si>
  <si>
    <t>Pessoal/Encargos e Benefícios</t>
  </si>
  <si>
    <t>3.2.2.01.09.0001</t>
  </si>
  <si>
    <t>Despesas Gerais</t>
  </si>
  <si>
    <t>3.2.2.02</t>
  </si>
  <si>
    <t>Despesas com Materiais</t>
  </si>
  <si>
    <t>Provisão para Contingências</t>
  </si>
  <si>
    <t>Outras Despesas/Reversões</t>
  </si>
  <si>
    <t>3.2.2.03</t>
  </si>
  <si>
    <t>Depreciação e Amortização</t>
  </si>
  <si>
    <t>3.2.5.03</t>
  </si>
  <si>
    <t>3.2.3</t>
  </si>
  <si>
    <t>Resultado financeiro</t>
  </si>
  <si>
    <t>3.2.5.04</t>
  </si>
  <si>
    <t>3.2.6</t>
  </si>
  <si>
    <t>Receitas Financeiras</t>
  </si>
  <si>
    <t>3.2.2.06</t>
  </si>
  <si>
    <t>Despesas Financeiras</t>
  </si>
  <si>
    <t>IN SRF n.º 093/97 Art. 29, I</t>
  </si>
  <si>
    <t>Lei n.º 9.249/95 Art. 9º § 1º</t>
  </si>
  <si>
    <t>3.2.4.01</t>
  </si>
  <si>
    <t>Lucro Líquido (a)</t>
  </si>
  <si>
    <t>3.2.4.02</t>
  </si>
  <si>
    <t>Resultado antes dos tributos sobre o lucro</t>
  </si>
  <si>
    <t>JCP Acumulado (b)</t>
  </si>
  <si>
    <t>Soma (c = a +b)</t>
  </si>
  <si>
    <t>Tributos sobre o Lucro</t>
  </si>
  <si>
    <t>Limite ( d = 50% de c)</t>
  </si>
  <si>
    <t>(-) Provisão para Contribuição Social</t>
  </si>
  <si>
    <t>Excedente (e = d - c)</t>
  </si>
  <si>
    <t>3.2.5.01.01</t>
  </si>
  <si>
    <t>(-) Provisão para IRPJ</t>
  </si>
  <si>
    <t>3.2.5.01.02</t>
  </si>
  <si>
    <t>(+) Receita de Subvenção - Redução IRPJ</t>
  </si>
  <si>
    <t>3.2.5.01.03</t>
  </si>
  <si>
    <t>3.2.6.04</t>
  </si>
  <si>
    <t>IN SRF n.º 093/97 Art. 29, II</t>
  </si>
  <si>
    <t>Reserva de Lucro (a)</t>
  </si>
  <si>
    <t>3.2.6.05</t>
  </si>
  <si>
    <t>Lucros Acumulados (b)</t>
  </si>
  <si>
    <t>3.2.2.04</t>
  </si>
  <si>
    <t>Soma (c = a + b)</t>
  </si>
  <si>
    <t>3.2.2.05</t>
  </si>
  <si>
    <t>3.2.2.07</t>
  </si>
  <si>
    <t>Indicadores de rentabilidade</t>
  </si>
  <si>
    <t>EBITDA</t>
  </si>
  <si>
    <t>Margem EBITDA (EBITDA/Rec. líquida)</t>
  </si>
  <si>
    <t>EBITDA sobre o Patrimônio Líquido</t>
  </si>
  <si>
    <t>Margem bruta (Lucro bruto/Rec. líquida)</t>
  </si>
  <si>
    <t>Margem líquida (Lucro líquido /Rec. líquida)</t>
  </si>
  <si>
    <r>
      <t xml:space="preserve">ROI = LL / Ativo </t>
    </r>
    <r>
      <rPr>
        <b/>
        <sz val="10"/>
        <rFont val="Times New Roman"/>
        <family val="1"/>
      </rPr>
      <t>(a)</t>
    </r>
  </si>
  <si>
    <r>
      <t xml:space="preserve">ROE = LL / PL </t>
    </r>
    <r>
      <rPr>
        <b/>
        <sz val="10"/>
        <rFont val="Times New Roman"/>
        <family val="1"/>
      </rPr>
      <t>(b)</t>
    </r>
  </si>
  <si>
    <t>(a)   Return on investment</t>
  </si>
  <si>
    <t>(b)   Return on equity</t>
  </si>
  <si>
    <t>Linha Outras despesas/Reversões</t>
  </si>
  <si>
    <t>Serviços Essenciais</t>
  </si>
  <si>
    <t>Outras  Despesas Adm</t>
  </si>
  <si>
    <t>Despesas Terminal Porto Grande</t>
  </si>
  <si>
    <t>Despesas Tributárias</t>
  </si>
  <si>
    <t>Perdas</t>
  </si>
  <si>
    <t>Ajuste de Inventário</t>
  </si>
  <si>
    <t>Demonstração das Mutações do Patrimônio Líquido</t>
  </si>
  <si>
    <t>Em 31 de Dezembro de 2019</t>
  </si>
  <si>
    <t xml:space="preserve">           </t>
  </si>
  <si>
    <t>Reserva de Lucros</t>
  </si>
  <si>
    <t>Reserva Legal</t>
  </si>
  <si>
    <t>Reserva de Incentivo Fiscal</t>
  </si>
  <si>
    <t>Reserva de lucros a realizar</t>
  </si>
  <si>
    <t>Lucros acumulados</t>
  </si>
  <si>
    <t>Total</t>
  </si>
  <si>
    <t>Em 31 de dezembro de 2012</t>
  </si>
  <si>
    <t>Incorporação de juros sobre capital próprio</t>
  </si>
  <si>
    <t>Capitalização de reservas</t>
  </si>
  <si>
    <t>Lucro do exercício</t>
  </si>
  <si>
    <t>Constituição de reserva legal</t>
  </si>
  <si>
    <t>Constituição de reserva de incentivo fiscal</t>
  </si>
  <si>
    <t>Constituição de reserva de lucros</t>
  </si>
  <si>
    <t>Em 31 de dezembro de 2013</t>
  </si>
  <si>
    <t>Capitalização reserva de incentivos fiscais</t>
  </si>
  <si>
    <t>Capitalização reserva de lucros a realizar</t>
  </si>
  <si>
    <t>Em 31 de dezembro de 2016</t>
  </si>
  <si>
    <t>Capitalização de reserva de incentivo fiscal</t>
  </si>
  <si>
    <t>Capitalização de reserva de lucros a realizar</t>
  </si>
  <si>
    <t>Constituição de reserva de lucros a realizar</t>
  </si>
  <si>
    <t>Em 31 de Dezembro de 2017</t>
  </si>
  <si>
    <t>Capitalização em Imóveis/Terrenos</t>
  </si>
  <si>
    <t>2.4.2.02.01</t>
  </si>
  <si>
    <t>2.4.2.02.03</t>
  </si>
  <si>
    <t>Redução do Capital Social</t>
  </si>
  <si>
    <t>Em 31 de Dezembro de 2018</t>
  </si>
  <si>
    <t>Em 28 de fevereiro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</si>
</sst>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0.00000"/>
    <numFmt numFmtId="169" formatCode="_(* #,##0.00000_);_(* \(#,##0.00000\);_(* &quot;-&quot;??_);_(@_)"/>
    <numFmt numFmtId="170" formatCode="_(* #,##0.0000_);_(* \(#,##0.0000\);_(* &quot;-&quot;??_);_(@_)"/>
    <numFmt numFmtId="171" formatCode="_-* #,##0.000_-;\-* #,##0.000_-;_-* &quot;-&quot;???_-;_-@_-"/>
    <numFmt numFmtId="172" formatCode="d/mm/yyyy"/>
    <numFmt numFmtId="173" formatCode="_-* #,##0_-;\-* #,##0_-;_-* &quot;-&quot;???_-;_-@_-"/>
    <numFmt numFmtId="174" formatCode="#,##0.0"/>
    <numFmt numFmtId="175" formatCode="0.0%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u val="singleAccounting"/>
      <sz val="10"/>
      <name val="Times New Roman"/>
      <family val="1"/>
    </font>
    <font>
      <u val="singleAccounting"/>
      <sz val="10"/>
      <name val="Times New Roman"/>
      <family val="1"/>
    </font>
    <font>
      <b/>
      <sz val="10"/>
      <color theme="0"/>
      <name val="Times New Roman"/>
      <family val="1"/>
    </font>
    <font>
      <sz val="11"/>
      <color theme="1"/>
      <name val="Calibri"/>
      <family val="2"/>
    </font>
    <font>
      <sz val="10"/>
      <color rgb="FFFF0000"/>
      <name val="Arial"/>
      <family val="2"/>
    </font>
    <font>
      <sz val="10"/>
      <color rgb="FFFF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Arial"/>
      <family val="2"/>
    </font>
    <font>
      <b/>
      <u/>
      <sz val="11"/>
      <name val="Times New Roman"/>
      <family val="1"/>
    </font>
    <font>
      <u/>
      <sz val="10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FF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9FF99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7030A0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88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5" fontId="5" fillId="0" borderId="0" xfId="2" applyFont="1" applyFill="1" applyAlignment="1">
      <alignment vertical="center"/>
    </xf>
    <xf numFmtId="43" fontId="5" fillId="0" borderId="0" xfId="0" applyNumberFormat="1" applyFont="1" applyFill="1" applyBorder="1" applyAlignment="1">
      <alignment vertical="center"/>
    </xf>
    <xf numFmtId="4" fontId="6" fillId="0" borderId="0" xfId="0" applyNumberFormat="1" applyFont="1"/>
    <xf numFmtId="164" fontId="5" fillId="0" borderId="0" xfId="0" applyNumberFormat="1" applyFont="1" applyFill="1" applyBorder="1" applyAlignment="1">
      <alignment vertical="center"/>
    </xf>
    <xf numFmtId="165" fontId="4" fillId="0" borderId="0" xfId="2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166" fontId="4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4" fontId="5" fillId="0" borderId="0" xfId="0" applyNumberFormat="1" applyFont="1" applyFill="1" applyBorder="1" applyAlignment="1">
      <alignment vertical="center"/>
    </xf>
    <xf numFmtId="14" fontId="5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left"/>
    </xf>
    <xf numFmtId="165" fontId="0" fillId="0" borderId="0" xfId="0" applyNumberFormat="1" applyFill="1"/>
    <xf numFmtId="0" fontId="0" fillId="0" borderId="0" xfId="0" applyFont="1" applyFill="1"/>
    <xf numFmtId="166" fontId="0" fillId="0" borderId="0" xfId="2" applyNumberFormat="1" applyFont="1" applyFill="1"/>
    <xf numFmtId="0" fontId="4" fillId="3" borderId="0" xfId="0" applyFont="1" applyFill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166" fontId="0" fillId="0" borderId="0" xfId="0" applyNumberFormat="1" applyAlignment="1">
      <alignment horizontal="left"/>
    </xf>
    <xf numFmtId="165" fontId="0" fillId="0" borderId="0" xfId="0" applyNumberFormat="1"/>
    <xf numFmtId="166" fontId="0" fillId="0" borderId="0" xfId="3" applyNumberFormat="1" applyFont="1"/>
    <xf numFmtId="0" fontId="4" fillId="4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6" fontId="4" fillId="0" borderId="0" xfId="2" applyNumberFormat="1" applyFont="1" applyFill="1" applyBorder="1" applyAlignment="1"/>
    <xf numFmtId="166" fontId="5" fillId="0" borderId="0" xfId="2" applyNumberFormat="1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9" fontId="4" fillId="0" borderId="0" xfId="1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65" fontId="0" fillId="0" borderId="0" xfId="0" applyNumberFormat="1" applyFont="1"/>
    <xf numFmtId="0" fontId="4" fillId="5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2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center" vertical="center"/>
    </xf>
    <xf numFmtId="0" fontId="6" fillId="7" borderId="0" xfId="0" applyFont="1" applyFill="1"/>
    <xf numFmtId="166" fontId="4" fillId="0" borderId="0" xfId="0" applyNumberFormat="1" applyFont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horizontal="right"/>
    </xf>
    <xf numFmtId="166" fontId="11" fillId="0" borderId="0" xfId="2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vertical="center"/>
    </xf>
    <xf numFmtId="166" fontId="5" fillId="0" borderId="0" xfId="2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166" fontId="4" fillId="8" borderId="1" xfId="4" applyNumberFormat="1" applyFont="1" applyFill="1" applyBorder="1" applyAlignment="1">
      <alignment vertical="center"/>
    </xf>
    <xf numFmtId="166" fontId="0" fillId="0" borderId="0" xfId="2" applyNumberFormat="1" applyFont="1" applyAlignment="1">
      <alignment horizontal="left"/>
    </xf>
    <xf numFmtId="0" fontId="5" fillId="0" borderId="0" xfId="0" applyFont="1" applyFill="1" applyAlignment="1">
      <alignment horizontal="left" vertical="center"/>
    </xf>
    <xf numFmtId="166" fontId="4" fillId="0" borderId="1" xfId="2" applyNumberFormat="1" applyFont="1" applyFill="1" applyBorder="1" applyAlignment="1">
      <alignment vertical="center"/>
    </xf>
    <xf numFmtId="4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166" fontId="4" fillId="0" borderId="0" xfId="2" applyNumberFormat="1" applyFont="1" applyFill="1" applyAlignment="1">
      <alignment vertical="center"/>
    </xf>
    <xf numFmtId="166" fontId="4" fillId="0" borderId="0" xfId="0" applyNumberFormat="1" applyFont="1" applyBorder="1" applyAlignment="1">
      <alignment vertical="center"/>
    </xf>
    <xf numFmtId="165" fontId="0" fillId="9" borderId="0" xfId="0" applyNumberFormat="1" applyFill="1"/>
    <xf numFmtId="0" fontId="0" fillId="0" borderId="0" xfId="0" applyFont="1" applyAlignment="1">
      <alignment horizontal="left"/>
    </xf>
    <xf numFmtId="167" fontId="0" fillId="0" borderId="0" xfId="2" applyNumberFormat="1" applyFont="1" applyAlignment="1">
      <alignment horizontal="left"/>
    </xf>
    <xf numFmtId="166" fontId="10" fillId="0" borderId="0" xfId="2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 applyFill="1"/>
    <xf numFmtId="0" fontId="4" fillId="10" borderId="0" xfId="0" applyFont="1" applyFill="1" applyAlignment="1">
      <alignment vertical="center"/>
    </xf>
    <xf numFmtId="166" fontId="4" fillId="0" borderId="0" xfId="2" applyNumberFormat="1" applyFont="1" applyFill="1" applyAlignment="1">
      <alignment horizontal="center" vertical="center"/>
    </xf>
    <xf numFmtId="43" fontId="0" fillId="0" borderId="0" xfId="0" applyNumberFormat="1" applyFill="1"/>
    <xf numFmtId="0" fontId="4" fillId="11" borderId="0" xfId="0" applyFont="1" applyFill="1" applyAlignment="1">
      <alignment vertical="center"/>
    </xf>
    <xf numFmtId="0" fontId="4" fillId="12" borderId="0" xfId="0" applyFont="1" applyFill="1" applyAlignment="1">
      <alignment vertical="center"/>
    </xf>
    <xf numFmtId="0" fontId="0" fillId="0" borderId="0" xfId="0" applyFill="1"/>
    <xf numFmtId="0" fontId="4" fillId="7" borderId="0" xfId="0" applyFont="1" applyFill="1" applyAlignment="1">
      <alignment vertical="center"/>
    </xf>
    <xf numFmtId="0" fontId="4" fillId="13" borderId="0" xfId="0" applyFont="1" applyFill="1" applyAlignment="1">
      <alignment vertical="center"/>
    </xf>
    <xf numFmtId="0" fontId="4" fillId="14" borderId="0" xfId="0" applyFont="1" applyFill="1" applyAlignment="1"/>
    <xf numFmtId="0" fontId="5" fillId="0" borderId="0" xfId="0" applyFont="1" applyFill="1" applyAlignment="1">
      <alignment horizontal="left"/>
    </xf>
    <xf numFmtId="0" fontId="4" fillId="0" borderId="0" xfId="0" applyFont="1" applyFill="1" applyAlignment="1"/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 applyBorder="1" applyAlignment="1"/>
    <xf numFmtId="166" fontId="4" fillId="0" borderId="0" xfId="0" applyNumberFormat="1" applyFont="1" applyAlignment="1"/>
    <xf numFmtId="166" fontId="4" fillId="0" borderId="2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4" fillId="0" borderId="2" xfId="2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166" fontId="4" fillId="0" borderId="0" xfId="2" applyNumberFormat="1" applyFont="1" applyFill="1" applyAlignment="1"/>
    <xf numFmtId="0" fontId="4" fillId="14" borderId="0" xfId="0" applyFont="1" applyFill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5" fontId="12" fillId="0" borderId="0" xfId="2" applyNumberFormat="1" applyFont="1" applyFill="1" applyBorder="1" applyAlignment="1">
      <alignment vertical="center"/>
    </xf>
    <xf numFmtId="169" fontId="0" fillId="0" borderId="0" xfId="0" applyNumberFormat="1" applyFill="1"/>
    <xf numFmtId="167" fontId="4" fillId="0" borderId="0" xfId="2" applyNumberFormat="1" applyFont="1" applyFill="1" applyAlignment="1">
      <alignment vertical="center"/>
    </xf>
    <xf numFmtId="165" fontId="0" fillId="0" borderId="0" xfId="2" applyFont="1"/>
    <xf numFmtId="4" fontId="13" fillId="0" borderId="0" xfId="0" applyNumberFormat="1" applyFont="1" applyFill="1" applyBorder="1"/>
    <xf numFmtId="170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 applyFill="1" applyBorder="1"/>
    <xf numFmtId="169" fontId="5" fillId="0" borderId="0" xfId="2" applyNumberFormat="1" applyFont="1" applyFill="1" applyBorder="1" applyAlignment="1">
      <alignment vertical="center"/>
    </xf>
    <xf numFmtId="169" fontId="0" fillId="0" borderId="0" xfId="0" applyNumberFormat="1" applyFill="1" applyBorder="1"/>
    <xf numFmtId="171" fontId="4" fillId="0" borderId="0" xfId="0" applyNumberFormat="1" applyFont="1" applyFill="1" applyAlignment="1">
      <alignment vertical="center"/>
    </xf>
    <xf numFmtId="172" fontId="5" fillId="0" borderId="1" xfId="0" applyNumberFormat="1" applyFont="1" applyFill="1" applyBorder="1" applyAlignment="1">
      <alignment vertical="center"/>
    </xf>
    <xf numFmtId="166" fontId="5" fillId="0" borderId="0" xfId="2" applyNumberFormat="1" applyFont="1" applyFill="1" applyBorder="1" applyAlignment="1"/>
    <xf numFmtId="0" fontId="4" fillId="0" borderId="0" xfId="0" applyFont="1" applyAlignment="1">
      <alignment vertical="center" wrapText="1"/>
    </xf>
    <xf numFmtId="165" fontId="5" fillId="0" borderId="0" xfId="0" applyNumberFormat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73" fontId="4" fillId="0" borderId="0" xfId="0" applyNumberFormat="1" applyFont="1" applyFill="1" applyAlignment="1">
      <alignment vertical="center"/>
    </xf>
    <xf numFmtId="2" fontId="5" fillId="0" borderId="0" xfId="2" applyNumberFormat="1" applyFont="1" applyFill="1" applyBorder="1" applyAlignment="1">
      <alignment vertical="center"/>
    </xf>
    <xf numFmtId="170" fontId="0" fillId="0" borderId="0" xfId="0" applyNumberFormat="1" applyFill="1" applyBorder="1"/>
    <xf numFmtId="2" fontId="4" fillId="0" borderId="0" xfId="0" applyNumberFormat="1" applyFont="1" applyFill="1" applyAlignment="1">
      <alignment vertical="center"/>
    </xf>
    <xf numFmtId="0" fontId="4" fillId="15" borderId="0" xfId="0" applyFont="1" applyFill="1" applyAlignment="1">
      <alignment vertical="center"/>
    </xf>
    <xf numFmtId="49" fontId="3" fillId="0" borderId="0" xfId="0" applyNumberFormat="1" applyFont="1" applyFill="1" applyBorder="1" applyAlignment="1" applyProtection="1">
      <alignment horizontal="left" vertical="center" wrapText="1" shrinkToFit="1"/>
    </xf>
    <xf numFmtId="0" fontId="4" fillId="0" borderId="0" xfId="0" applyFont="1" applyFill="1" applyBorder="1" applyAlignment="1"/>
    <xf numFmtId="0" fontId="0" fillId="0" borderId="0" xfId="0" applyFont="1" applyFill="1" applyBorder="1"/>
    <xf numFmtId="0" fontId="14" fillId="0" borderId="0" xfId="0" applyFont="1" applyFill="1" applyBorder="1"/>
    <xf numFmtId="0" fontId="4" fillId="16" borderId="3" xfId="0" applyFont="1" applyFill="1" applyBorder="1" applyAlignment="1">
      <alignment vertical="center"/>
    </xf>
    <xf numFmtId="0" fontId="4" fillId="15" borderId="3" xfId="0" applyFont="1" applyFill="1" applyBorder="1" applyAlignment="1">
      <alignment vertical="center"/>
    </xf>
    <xf numFmtId="0" fontId="6" fillId="0" borderId="0" xfId="0" applyFont="1" applyFill="1"/>
    <xf numFmtId="0" fontId="4" fillId="17" borderId="0" xfId="0" applyFont="1" applyFill="1" applyAlignment="1">
      <alignment vertical="center"/>
    </xf>
    <xf numFmtId="0" fontId="4" fillId="18" borderId="0" xfId="0" applyFont="1" applyFill="1" applyAlignment="1">
      <alignment vertical="center"/>
    </xf>
    <xf numFmtId="0" fontId="4" fillId="19" borderId="0" xfId="0" applyFont="1" applyFill="1" applyAlignment="1">
      <alignment vertical="center"/>
    </xf>
    <xf numFmtId="0" fontId="3" fillId="0" borderId="0" xfId="0" applyNumberFormat="1" applyFont="1" applyFill="1" applyBorder="1" applyAlignment="1" applyProtection="1">
      <alignment horizontal="left" vertical="top" wrapText="1" shrinkToFit="1"/>
    </xf>
    <xf numFmtId="0" fontId="15" fillId="17" borderId="0" xfId="0" applyFont="1" applyFill="1" applyAlignment="1">
      <alignment vertical="center"/>
    </xf>
    <xf numFmtId="0" fontId="16" fillId="0" borderId="0" xfId="0" applyFont="1" applyFill="1" applyBorder="1"/>
    <xf numFmtId="0" fontId="15" fillId="20" borderId="0" xfId="0" applyFont="1" applyFill="1" applyAlignment="1">
      <alignment vertical="center"/>
    </xf>
    <xf numFmtId="0" fontId="16" fillId="21" borderId="3" xfId="0" applyFont="1" applyFill="1" applyBorder="1"/>
    <xf numFmtId="0" fontId="16" fillId="17" borderId="3" xfId="0" applyFont="1" applyFill="1" applyBorder="1"/>
    <xf numFmtId="0" fontId="14" fillId="21" borderId="3" xfId="0" applyFont="1" applyFill="1" applyBorder="1"/>
    <xf numFmtId="0" fontId="16" fillId="0" borderId="3" xfId="0" applyFont="1" applyBorder="1"/>
    <xf numFmtId="0" fontId="4" fillId="0" borderId="0" xfId="0" applyFont="1" applyBorder="1" applyAlignment="1">
      <alignment vertical="center"/>
    </xf>
    <xf numFmtId="0" fontId="15" fillId="21" borderId="3" xfId="0" applyFont="1" applyFill="1" applyBorder="1" applyAlignment="1">
      <alignment vertical="center"/>
    </xf>
    <xf numFmtId="0" fontId="15" fillId="22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4" fillId="17" borderId="0" xfId="0" applyFont="1" applyFill="1"/>
    <xf numFmtId="0" fontId="4" fillId="9" borderId="0" xfId="0" applyFont="1" applyFill="1" applyAlignment="1">
      <alignment vertical="center"/>
    </xf>
    <xf numFmtId="0" fontId="4" fillId="9" borderId="0" xfId="0" applyFont="1" applyFill="1" applyBorder="1" applyAlignment="1">
      <alignment vertical="center"/>
    </xf>
    <xf numFmtId="0" fontId="16" fillId="0" borderId="0" xfId="0" applyFont="1" applyBorder="1"/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14" fontId="5" fillId="0" borderId="1" xfId="0" applyNumberFormat="1" applyFont="1" applyFill="1" applyBorder="1" applyAlignment="1">
      <alignment horizontal="right" vertical="center"/>
    </xf>
    <xf numFmtId="14" fontId="5" fillId="0" borderId="0" xfId="0" applyNumberFormat="1" applyFont="1" applyFill="1" applyBorder="1" applyAlignment="1">
      <alignment horizontal="right" vertical="center"/>
    </xf>
    <xf numFmtId="166" fontId="5" fillId="0" borderId="1" xfId="5" applyNumberFormat="1" applyFont="1" applyFill="1" applyBorder="1" applyAlignment="1">
      <alignment vertical="center"/>
    </xf>
    <xf numFmtId="9" fontId="5" fillId="0" borderId="0" xfId="1" applyFont="1" applyFill="1" applyBorder="1" applyAlignment="1">
      <alignment vertical="center"/>
    </xf>
    <xf numFmtId="166" fontId="5" fillId="0" borderId="0" xfId="5" applyNumberFormat="1" applyFont="1" applyFill="1" applyBorder="1" applyAlignment="1">
      <alignment vertical="center"/>
    </xf>
    <xf numFmtId="166" fontId="4" fillId="0" borderId="0" xfId="5" applyNumberFormat="1" applyFont="1" applyFill="1" applyBorder="1" applyAlignment="1">
      <alignment vertical="center"/>
    </xf>
    <xf numFmtId="165" fontId="19" fillId="0" borderId="0" xfId="5" applyFont="1" applyFill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9" fontId="4" fillId="0" borderId="0" xfId="0" applyNumberFormat="1" applyFont="1" applyFill="1" applyAlignment="1">
      <alignment vertical="center"/>
    </xf>
    <xf numFmtId="166" fontId="4" fillId="0" borderId="0" xfId="5" applyNumberFormat="1" applyFont="1" applyFill="1" applyAlignment="1">
      <alignment vertical="center"/>
    </xf>
    <xf numFmtId="165" fontId="4" fillId="0" borderId="0" xfId="5" applyFont="1" applyFill="1" applyAlignment="1">
      <alignment vertical="center"/>
    </xf>
    <xf numFmtId="0" fontId="0" fillId="0" borderId="0" xfId="0" applyFill="1" applyBorder="1" applyAlignment="1">
      <alignment horizontal="left"/>
    </xf>
    <xf numFmtId="165" fontId="0" fillId="0" borderId="0" xfId="0" applyNumberFormat="1" applyFill="1" applyBorder="1"/>
    <xf numFmtId="9" fontId="5" fillId="0" borderId="0" xfId="1" applyFont="1" applyFill="1" applyAlignment="1">
      <alignment horizontal="center" vertical="center"/>
    </xf>
    <xf numFmtId="0" fontId="17" fillId="0" borderId="0" xfId="0" applyFont="1" applyFill="1" applyBorder="1"/>
    <xf numFmtId="165" fontId="4" fillId="0" borderId="0" xfId="5" applyFont="1" applyFill="1" applyBorder="1" applyAlignment="1">
      <alignment vertical="center"/>
    </xf>
    <xf numFmtId="164" fontId="5" fillId="0" borderId="0" xfId="5" applyNumberFormat="1" applyFont="1" applyFill="1" applyBorder="1" applyAlignment="1">
      <alignment vertical="center"/>
    </xf>
    <xf numFmtId="164" fontId="5" fillId="0" borderId="0" xfId="6" applyNumberFormat="1" applyFont="1" applyFill="1" applyBorder="1" applyAlignment="1">
      <alignment vertical="center"/>
    </xf>
    <xf numFmtId="164" fontId="5" fillId="0" borderId="0" xfId="5" applyNumberFormat="1" applyFont="1" applyFill="1" applyAlignment="1">
      <alignment vertical="center"/>
    </xf>
    <xf numFmtId="166" fontId="5" fillId="0" borderId="0" xfId="5" applyNumberFormat="1" applyFont="1" applyFill="1" applyAlignment="1">
      <alignment vertical="center"/>
    </xf>
    <xf numFmtId="166" fontId="5" fillId="0" borderId="0" xfId="6" applyNumberFormat="1" applyFont="1" applyFill="1" applyAlignment="1">
      <alignment vertical="center"/>
    </xf>
    <xf numFmtId="165" fontId="20" fillId="0" borderId="0" xfId="5" applyFont="1" applyFill="1" applyAlignment="1">
      <alignment vertical="center"/>
    </xf>
    <xf numFmtId="166" fontId="5" fillId="0" borderId="1" xfId="3" applyNumberFormat="1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4" fillId="23" borderId="0" xfId="0" applyFont="1" applyFill="1" applyAlignment="1">
      <alignment vertical="center"/>
    </xf>
    <xf numFmtId="166" fontId="5" fillId="0" borderId="0" xfId="6" applyNumberFormat="1" applyFont="1" applyFill="1" applyBorder="1" applyAlignment="1">
      <alignment vertical="center"/>
    </xf>
    <xf numFmtId="166" fontId="4" fillId="0" borderId="0" xfId="3" applyNumberFormat="1" applyFont="1" applyFill="1" applyBorder="1"/>
    <xf numFmtId="165" fontId="19" fillId="17" borderId="0" xfId="5" applyFont="1" applyFill="1" applyAlignment="1">
      <alignment vertical="center"/>
    </xf>
    <xf numFmtId="9" fontId="4" fillId="0" borderId="0" xfId="0" applyNumberFormat="1" applyFont="1" applyFill="1" applyBorder="1" applyAlignment="1">
      <alignment vertical="center"/>
    </xf>
    <xf numFmtId="0" fontId="4" fillId="0" borderId="0" xfId="3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4" fillId="25" borderId="0" xfId="0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0" fontId="15" fillId="23" borderId="0" xfId="0" applyFont="1" applyFill="1" applyAlignment="1">
      <alignment vertical="center"/>
    </xf>
    <xf numFmtId="4" fontId="0" fillId="0" borderId="0" xfId="0" applyNumberFormat="1"/>
    <xf numFmtId="0" fontId="5" fillId="17" borderId="0" xfId="0" applyFont="1" applyFill="1" applyBorder="1" applyAlignment="1">
      <alignment vertical="center"/>
    </xf>
    <xf numFmtId="0" fontId="4" fillId="26" borderId="0" xfId="0" applyFont="1" applyFill="1" applyAlignment="1">
      <alignment vertical="center"/>
    </xf>
    <xf numFmtId="0" fontId="5" fillId="17" borderId="0" xfId="0" applyFont="1" applyFill="1" applyAlignment="1">
      <alignment vertical="center"/>
    </xf>
    <xf numFmtId="0" fontId="4" fillId="27" borderId="0" xfId="0" applyFont="1" applyFill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 applyProtection="1">
      <alignment horizontal="left" vertical="center" wrapText="1" shrinkToFit="1"/>
    </xf>
    <xf numFmtId="3" fontId="4" fillId="0" borderId="0" xfId="0" applyNumberFormat="1" applyFont="1" applyFill="1" applyAlignment="1">
      <alignment vertical="center"/>
    </xf>
    <xf numFmtId="0" fontId="4" fillId="27" borderId="3" xfId="0" applyFont="1" applyFill="1" applyBorder="1" applyAlignment="1">
      <alignment vertical="center"/>
    </xf>
    <xf numFmtId="168" fontId="4" fillId="0" borderId="0" xfId="0" applyNumberFormat="1" applyFont="1" applyFill="1" applyAlignment="1">
      <alignment vertical="center"/>
    </xf>
    <xf numFmtId="0" fontId="4" fillId="28" borderId="0" xfId="0" applyFont="1" applyFill="1" applyAlignment="1">
      <alignment vertical="center"/>
    </xf>
    <xf numFmtId="166" fontId="4" fillId="0" borderId="1" xfId="3" applyNumberFormat="1" applyFont="1" applyFill="1" applyBorder="1" applyAlignment="1">
      <alignment vertical="center"/>
    </xf>
    <xf numFmtId="174" fontId="4" fillId="0" borderId="0" xfId="0" applyNumberFormat="1" applyFont="1" applyFill="1" applyAlignment="1">
      <alignment vertical="center"/>
    </xf>
    <xf numFmtId="166" fontId="5" fillId="0" borderId="2" xfId="5" applyNumberFormat="1" applyFont="1" applyFill="1" applyBorder="1" applyAlignment="1">
      <alignment vertical="center"/>
    </xf>
    <xf numFmtId="0" fontId="4" fillId="25" borderId="0" xfId="0" applyNumberFormat="1" applyFont="1" applyFill="1" applyBorder="1" applyAlignment="1" applyProtection="1">
      <alignment horizontal="left" vertical="top" wrapText="1" shrinkToFit="1"/>
    </xf>
    <xf numFmtId="165" fontId="5" fillId="0" borderId="0" xfId="5" applyFont="1" applyFill="1" applyBorder="1" applyAlignment="1">
      <alignment vertical="center"/>
    </xf>
    <xf numFmtId="166" fontId="4" fillId="29" borderId="0" xfId="5" applyNumberFormat="1" applyFont="1" applyFill="1" applyBorder="1" applyAlignment="1">
      <alignment vertical="center"/>
    </xf>
    <xf numFmtId="4" fontId="6" fillId="0" borderId="0" xfId="0" applyNumberFormat="1" applyFont="1" applyFill="1"/>
    <xf numFmtId="0" fontId="1" fillId="0" borderId="0" xfId="7"/>
    <xf numFmtId="4" fontId="5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22" fillId="0" borderId="0" xfId="0" applyNumberFormat="1" applyFont="1"/>
    <xf numFmtId="0" fontId="23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14" fontId="25" fillId="0" borderId="0" xfId="0" applyNumberFormat="1" applyFont="1" applyFill="1" applyBorder="1" applyAlignment="1">
      <alignment horizontal="right" vertical="center"/>
    </xf>
    <xf numFmtId="165" fontId="25" fillId="0" borderId="0" xfId="5" applyFont="1" applyFill="1" applyBorder="1" applyAlignment="1">
      <alignment vertical="center"/>
    </xf>
    <xf numFmtId="166" fontId="25" fillId="0" borderId="0" xfId="3" applyNumberFormat="1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9" fontId="5" fillId="0" borderId="0" xfId="1" applyNumberFormat="1" applyFont="1" applyFill="1" applyBorder="1" applyAlignment="1">
      <alignment vertical="center"/>
    </xf>
    <xf numFmtId="9" fontId="25" fillId="0" borderId="0" xfId="1" applyFont="1" applyFill="1" applyBorder="1" applyAlignment="1">
      <alignment vertical="center"/>
    </xf>
    <xf numFmtId="175" fontId="25" fillId="0" borderId="0" xfId="1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166" fontId="26" fillId="0" borderId="0" xfId="0" applyNumberFormat="1" applyFont="1" applyFill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0" fontId="25" fillId="0" borderId="0" xfId="1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0" fontId="2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25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5" fillId="0" borderId="0" xfId="0" applyFont="1" applyBorder="1" applyAlignment="1">
      <alignment vertical="center"/>
    </xf>
    <xf numFmtId="165" fontId="7" fillId="0" borderId="0" xfId="3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166" fontId="25" fillId="0" borderId="4" xfId="8" applyNumberFormat="1" applyFont="1" applyBorder="1" applyAlignment="1">
      <alignment vertical="center"/>
    </xf>
    <xf numFmtId="166" fontId="25" fillId="0" borderId="0" xfId="8" applyNumberFormat="1" applyFont="1" applyAlignment="1">
      <alignment vertical="center"/>
    </xf>
    <xf numFmtId="166" fontId="7" fillId="0" borderId="4" xfId="0" applyNumberFormat="1" applyFont="1" applyBorder="1" applyAlignment="1">
      <alignment vertical="center"/>
    </xf>
    <xf numFmtId="164" fontId="25" fillId="0" borderId="0" xfId="0" applyNumberFormat="1" applyFont="1" applyAlignment="1">
      <alignment vertical="center"/>
    </xf>
    <xf numFmtId="166" fontId="25" fillId="0" borderId="0" xfId="8" applyNumberFormat="1" applyFont="1" applyBorder="1" applyAlignment="1">
      <alignment vertical="center"/>
    </xf>
    <xf numFmtId="166" fontId="7" fillId="0" borderId="0" xfId="0" applyNumberFormat="1" applyFont="1" applyBorder="1" applyAlignment="1">
      <alignment vertical="center"/>
    </xf>
    <xf numFmtId="3" fontId="7" fillId="0" borderId="0" xfId="0" applyNumberFormat="1" applyFont="1" applyFill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164" fontId="7" fillId="0" borderId="0" xfId="9" applyNumberFormat="1" applyFont="1" applyFill="1" applyAlignment="1">
      <alignment vertical="center"/>
    </xf>
    <xf numFmtId="166" fontId="25" fillId="0" borderId="0" xfId="9" applyNumberFormat="1" applyFont="1" applyFill="1" applyAlignment="1">
      <alignment vertical="center"/>
    </xf>
    <xf numFmtId="166" fontId="25" fillId="0" borderId="0" xfId="0" applyNumberFormat="1" applyFont="1" applyFill="1" applyAlignment="1">
      <alignment vertical="center"/>
    </xf>
    <xf numFmtId="166" fontId="7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6" fontId="25" fillId="0" borderId="5" xfId="8" applyNumberFormat="1" applyFont="1" applyFill="1" applyBorder="1" applyAlignment="1">
      <alignment vertical="center"/>
    </xf>
    <xf numFmtId="166" fontId="25" fillId="0" borderId="0" xfId="8" applyNumberFormat="1" applyFont="1" applyFill="1" applyAlignment="1">
      <alignment vertical="center"/>
    </xf>
    <xf numFmtId="166" fontId="25" fillId="0" borderId="0" xfId="8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164" fontId="7" fillId="0" borderId="0" xfId="8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5" fillId="0" borderId="0" xfId="9" applyNumberFormat="1" applyFont="1" applyBorder="1" applyAlignment="1">
      <alignment vertical="center"/>
    </xf>
    <xf numFmtId="166" fontId="25" fillId="0" borderId="0" xfId="9" applyNumberFormat="1" applyFont="1" applyAlignment="1">
      <alignment vertical="center"/>
    </xf>
    <xf numFmtId="166" fontId="7" fillId="0" borderId="0" xfId="9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3" fontId="28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166" fontId="7" fillId="0" borderId="0" xfId="9" applyNumberFormat="1" applyFont="1" applyAlignment="1">
      <alignment vertical="center"/>
    </xf>
    <xf numFmtId="166" fontId="7" fillId="0" borderId="0" xfId="9" applyNumberFormat="1" applyFont="1" applyFill="1" applyAlignment="1">
      <alignment vertical="center"/>
    </xf>
    <xf numFmtId="4" fontId="25" fillId="0" borderId="0" xfId="0" applyNumberFormat="1" applyFont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5" xfId="9" applyNumberFormat="1" applyFont="1" applyFill="1" applyBorder="1" applyAlignment="1">
      <alignment vertical="center"/>
    </xf>
    <xf numFmtId="166" fontId="25" fillId="0" borderId="0" xfId="9" applyNumberFormat="1" applyFont="1" applyFill="1" applyBorder="1" applyAlignment="1">
      <alignment vertical="center"/>
    </xf>
    <xf numFmtId="165" fontId="25" fillId="0" borderId="5" xfId="9" applyNumberFormat="1" applyFont="1" applyFill="1" applyBorder="1" applyAlignment="1">
      <alignment vertical="center"/>
    </xf>
    <xf numFmtId="168" fontId="7" fillId="0" borderId="0" xfId="0" applyNumberFormat="1" applyFont="1" applyFill="1" applyBorder="1" applyAlignment="1">
      <alignment vertical="center"/>
    </xf>
    <xf numFmtId="165" fontId="25" fillId="0" borderId="0" xfId="9" applyNumberFormat="1" applyFont="1" applyFill="1" applyBorder="1" applyAlignment="1">
      <alignment vertical="center"/>
    </xf>
    <xf numFmtId="164" fontId="7" fillId="0" borderId="0" xfId="8" applyNumberFormat="1" applyFont="1" applyAlignment="1">
      <alignment vertical="center"/>
    </xf>
    <xf numFmtId="4" fontId="7" fillId="0" borderId="0" xfId="0" applyNumberFormat="1" applyFont="1" applyBorder="1" applyAlignment="1">
      <alignment vertical="center"/>
    </xf>
    <xf numFmtId="166" fontId="7" fillId="0" borderId="0" xfId="8" applyNumberFormat="1" applyFont="1" applyAlignment="1">
      <alignment vertical="center"/>
    </xf>
    <xf numFmtId="166" fontId="7" fillId="0" borderId="0" xfId="8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164" fontId="30" fillId="0" borderId="0" xfId="0" applyNumberFormat="1" applyFont="1" applyAlignment="1">
      <alignment vertical="center"/>
    </xf>
    <xf numFmtId="43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168" fontId="7" fillId="0" borderId="0" xfId="0" applyNumberFormat="1" applyFont="1" applyBorder="1" applyAlignment="1">
      <alignment vertical="center"/>
    </xf>
  </cellXfs>
  <cellStyles count="10">
    <cellStyle name="Normal" xfId="0" builtinId="0"/>
    <cellStyle name="Normal 2" xfId="4"/>
    <cellStyle name="Normal 30" xfId="7"/>
    <cellStyle name="Porcentagem" xfId="1" builtinId="5"/>
    <cellStyle name="Vírgula 10" xfId="8"/>
    <cellStyle name="Vírgula 12 3" xfId="5"/>
    <cellStyle name="Vírgula 12 4" xfId="2"/>
    <cellStyle name="Vírgula 2" xfId="3"/>
    <cellStyle name="Vírgula 7 3" xfId="9"/>
    <cellStyle name="Vírgula 7 4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495300</xdr:colOff>
          <xdr:row>5</xdr:row>
          <xdr:rowOff>28575</xdr:rowOff>
        </xdr:from>
        <xdr:to>
          <xdr:col>25</xdr:col>
          <xdr:colOff>1533525</xdr:colOff>
          <xdr:row>7</xdr:row>
          <xdr:rowOff>47625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4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Atualizar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66675</xdr:colOff>
      <xdr:row>64</xdr:row>
      <xdr:rowOff>123825</xdr:rowOff>
    </xdr:from>
    <xdr:to>
      <xdr:col>23</xdr:col>
      <xdr:colOff>533400</xdr:colOff>
      <xdr:row>70</xdr:row>
      <xdr:rowOff>142874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057400" y="10963275"/>
          <a:ext cx="6696075" cy="10763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53</xdr:row>
      <xdr:rowOff>0</xdr:rowOff>
    </xdr:from>
    <xdr:to>
      <xdr:col>14</xdr:col>
      <xdr:colOff>2042720</xdr:colOff>
      <xdr:row>80</xdr:row>
      <xdr:rowOff>181024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9020175"/>
          <a:ext cx="6462320" cy="4962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323850</xdr:colOff>
          <xdr:row>6</xdr:row>
          <xdr:rowOff>161925</xdr:rowOff>
        </xdr:from>
        <xdr:to>
          <xdr:col>19</xdr:col>
          <xdr:colOff>1905000</xdr:colOff>
          <xdr:row>8</xdr:row>
          <xdr:rowOff>142875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800" b="1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Atualizar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0</xdr:colOff>
      <xdr:row>70</xdr:row>
      <xdr:rowOff>0</xdr:rowOff>
    </xdr:from>
    <xdr:to>
      <xdr:col>17</xdr:col>
      <xdr:colOff>661595</xdr:colOff>
      <xdr:row>95</xdr:row>
      <xdr:rowOff>104824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268325"/>
          <a:ext cx="6462320" cy="49625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275166</xdr:colOff>
      <xdr:row>77</xdr:row>
      <xdr:rowOff>31750</xdr:rowOff>
    </xdr:from>
    <xdr:to>
      <xdr:col>14</xdr:col>
      <xdr:colOff>627653</xdr:colOff>
      <xdr:row>102</xdr:row>
      <xdr:rowOff>188633</xdr:rowOff>
    </xdr:to>
    <xdr:grpSp>
      <xdr:nvGrpSpPr>
        <xdr:cNvPr id="2" name="Group 31"/>
        <xdr:cNvGrpSpPr>
          <a:grpSpLocks noChangeAspect="1"/>
        </xdr:cNvGrpSpPr>
      </xdr:nvGrpSpPr>
      <xdr:grpSpPr bwMode="auto">
        <a:xfrm>
          <a:off x="1714499" y="6635750"/>
          <a:ext cx="6459071" cy="4919383"/>
          <a:chOff x="234" y="323"/>
          <a:chExt cx="679" cy="603"/>
        </a:xfrm>
      </xdr:grpSpPr>
      <xdr:sp macro="" textlink="">
        <xdr:nvSpPr>
          <xdr:cNvPr id="3" name="AutoShape 30"/>
          <xdr:cNvSpPr>
            <a:spLocks noChangeAspect="1" noChangeArrowheads="1" noTextEdit="1"/>
          </xdr:cNvSpPr>
        </xdr:nvSpPr>
        <xdr:spPr bwMode="auto">
          <a:xfrm>
            <a:off x="274" y="823"/>
            <a:ext cx="639" cy="1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Rectangle 32"/>
          <xdr:cNvSpPr>
            <a:spLocks noChangeArrowheads="1"/>
          </xdr:cNvSpPr>
        </xdr:nvSpPr>
        <xdr:spPr bwMode="auto">
          <a:xfrm>
            <a:off x="234" y="325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5" name="Rectangle 33"/>
          <xdr:cNvSpPr>
            <a:spLocks noChangeArrowheads="1"/>
          </xdr:cNvSpPr>
        </xdr:nvSpPr>
        <xdr:spPr bwMode="auto">
          <a:xfrm>
            <a:off x="324" y="325"/>
            <a:ext cx="170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Joabe Domingues Alves</a:t>
            </a:r>
          </a:p>
        </xdr:txBody>
      </xdr:sp>
      <xdr:sp macro="" textlink="">
        <xdr:nvSpPr>
          <xdr:cNvPr id="6" name="Rectangle 35"/>
          <xdr:cNvSpPr>
            <a:spLocks noChangeArrowheads="1"/>
          </xdr:cNvSpPr>
        </xdr:nvSpPr>
        <xdr:spPr bwMode="auto">
          <a:xfrm>
            <a:off x="444" y="32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7" name="Rectangle 37"/>
          <xdr:cNvSpPr>
            <a:spLocks noChangeArrowheads="1"/>
          </xdr:cNvSpPr>
        </xdr:nvSpPr>
        <xdr:spPr bwMode="auto">
          <a:xfrm>
            <a:off x="496" y="32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8" name="Rectangle 38"/>
          <xdr:cNvSpPr>
            <a:spLocks noChangeArrowheads="1"/>
          </xdr:cNvSpPr>
        </xdr:nvSpPr>
        <xdr:spPr bwMode="auto">
          <a:xfrm>
            <a:off x="578" y="332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9" name="Rectangle 39"/>
          <xdr:cNvSpPr>
            <a:spLocks noChangeArrowheads="1"/>
          </xdr:cNvSpPr>
        </xdr:nvSpPr>
        <xdr:spPr bwMode="auto">
          <a:xfrm>
            <a:off x="656" y="323"/>
            <a:ext cx="14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Jadson Mendes Miranda</a:t>
            </a:r>
          </a:p>
        </xdr:txBody>
      </xdr:sp>
      <xdr:sp macro="" textlink="">
        <xdr:nvSpPr>
          <xdr:cNvPr id="10" name="Rectangle 40"/>
          <xdr:cNvSpPr>
            <a:spLocks noChangeArrowheads="1"/>
          </xdr:cNvSpPr>
        </xdr:nvSpPr>
        <xdr:spPr bwMode="auto">
          <a:xfrm>
            <a:off x="799" y="32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1" name="Rectangle 41"/>
          <xdr:cNvSpPr>
            <a:spLocks noChangeArrowheads="1"/>
          </xdr:cNvSpPr>
        </xdr:nvSpPr>
        <xdr:spPr bwMode="auto">
          <a:xfrm>
            <a:off x="234" y="355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2" name="Rectangle 42"/>
          <xdr:cNvSpPr>
            <a:spLocks noChangeArrowheads="1"/>
          </xdr:cNvSpPr>
        </xdr:nvSpPr>
        <xdr:spPr bwMode="auto">
          <a:xfrm>
            <a:off x="334" y="346"/>
            <a:ext cx="131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no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Gerente de Finanças</a:t>
            </a:r>
          </a:p>
        </xdr:txBody>
      </xdr:sp>
      <xdr:sp macro="" textlink="">
        <xdr:nvSpPr>
          <xdr:cNvPr id="13" name="Rectangle 43"/>
          <xdr:cNvSpPr>
            <a:spLocks noChangeArrowheads="1"/>
          </xdr:cNvSpPr>
        </xdr:nvSpPr>
        <xdr:spPr bwMode="auto">
          <a:xfrm>
            <a:off x="463" y="34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4" name="Rectangle 44"/>
          <xdr:cNvSpPr>
            <a:spLocks noChangeArrowheads="1"/>
          </xdr:cNvSpPr>
        </xdr:nvSpPr>
        <xdr:spPr bwMode="auto">
          <a:xfrm>
            <a:off x="578" y="35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5" name="Rectangle 45"/>
          <xdr:cNvSpPr>
            <a:spLocks noChangeArrowheads="1"/>
          </xdr:cNvSpPr>
        </xdr:nvSpPr>
        <xdr:spPr bwMode="auto">
          <a:xfrm>
            <a:off x="638" y="346"/>
            <a:ext cx="18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Coordenador de Contabilidade</a:t>
            </a:r>
          </a:p>
        </xdr:txBody>
      </xdr:sp>
      <xdr:sp macro="" textlink="">
        <xdr:nvSpPr>
          <xdr:cNvPr id="16" name="Rectangle 46"/>
          <xdr:cNvSpPr>
            <a:spLocks noChangeArrowheads="1"/>
          </xdr:cNvSpPr>
        </xdr:nvSpPr>
        <xdr:spPr bwMode="auto">
          <a:xfrm>
            <a:off x="818" y="346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7" name="Rectangle 47"/>
          <xdr:cNvSpPr>
            <a:spLocks noChangeArrowheads="1"/>
          </xdr:cNvSpPr>
        </xdr:nvSpPr>
        <xdr:spPr bwMode="auto">
          <a:xfrm>
            <a:off x="234" y="369"/>
            <a:ext cx="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8" name="Rectangle 48"/>
          <xdr:cNvSpPr>
            <a:spLocks noChangeArrowheads="1"/>
          </xdr:cNvSpPr>
        </xdr:nvSpPr>
        <xdr:spPr bwMode="auto">
          <a:xfrm>
            <a:off x="345" y="371"/>
            <a:ext cx="99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EMAP/GEFIN</a:t>
            </a:r>
          </a:p>
        </xdr:txBody>
      </xdr:sp>
      <xdr:sp macro="" textlink="">
        <xdr:nvSpPr>
          <xdr:cNvPr id="19" name="Rectangle 49"/>
          <xdr:cNvSpPr>
            <a:spLocks noChangeArrowheads="1"/>
          </xdr:cNvSpPr>
        </xdr:nvSpPr>
        <xdr:spPr bwMode="auto">
          <a:xfrm>
            <a:off x="447" y="36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20" name="Rectangle 50"/>
          <xdr:cNvSpPr>
            <a:spLocks noChangeArrowheads="1"/>
          </xdr:cNvSpPr>
        </xdr:nvSpPr>
        <xdr:spPr bwMode="auto">
          <a:xfrm>
            <a:off x="578" y="36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21" name="Rectangle 51"/>
          <xdr:cNvSpPr>
            <a:spLocks noChangeArrowheads="1"/>
          </xdr:cNvSpPr>
        </xdr:nvSpPr>
        <xdr:spPr bwMode="auto">
          <a:xfrm>
            <a:off x="662" y="369"/>
            <a:ext cx="121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CRC/MA 006540/O</a:t>
            </a:r>
          </a:p>
        </xdr:txBody>
      </xdr:sp>
      <xdr:sp macro="" textlink="">
        <xdr:nvSpPr>
          <xdr:cNvPr id="22" name="Rectangle 52"/>
          <xdr:cNvSpPr>
            <a:spLocks noChangeArrowheads="1"/>
          </xdr:cNvSpPr>
        </xdr:nvSpPr>
        <xdr:spPr bwMode="auto">
          <a:xfrm>
            <a:off x="781" y="369"/>
            <a:ext cx="5" cy="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</a:p>
        </xdr:txBody>
      </xdr:sp>
      <xdr:sp macro="" textlink="">
        <xdr:nvSpPr>
          <xdr:cNvPr id="23" name="Rectangle 53"/>
          <xdr:cNvSpPr>
            <a:spLocks noChangeArrowheads="1"/>
          </xdr:cNvSpPr>
        </xdr:nvSpPr>
        <xdr:spPr bwMode="auto">
          <a:xfrm>
            <a:off x="786" y="369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</a:p>
        </xdr:txBody>
      </xdr:sp>
      <xdr:sp macro="" textlink="">
        <xdr:nvSpPr>
          <xdr:cNvPr id="24" name="Rectangle 54"/>
          <xdr:cNvSpPr>
            <a:spLocks noChangeArrowheads="1"/>
          </xdr:cNvSpPr>
        </xdr:nvSpPr>
        <xdr:spPr bwMode="auto">
          <a:xfrm>
            <a:off x="794" y="36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25" name="Rectangle 55"/>
          <xdr:cNvSpPr>
            <a:spLocks noChangeArrowheads="1"/>
          </xdr:cNvSpPr>
        </xdr:nvSpPr>
        <xdr:spPr bwMode="auto">
          <a:xfrm>
            <a:off x="279" y="388"/>
            <a:ext cx="3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pt-BR" sz="1100" b="0" i="0" u="none" strike="noStrike" baseline="0">
                <a:solidFill>
                  <a:srgbClr val="000000"/>
                </a:solidFill>
                <a:latin typeface="Calibri"/>
              </a:rPr>
              <a:t> 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Cont&#225;beis/2019/12.Dez.2019/Quadros%20DF%2012.2019%20BALAN&#199;O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zserv\Contabili\BALANCETES\Ban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9/08.Ago.2019/Quadros%20DF%2008.2019-CONFERENCIA%20BP%20E-DR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8/12.%20Dez.2018/Quadros%20DF%2012.2018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9/07.Jul.2019/Quadros%20DF%2007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DEZ_19 ABERTO"/>
      <sheetName val="NOV_19"/>
      <sheetName val="BALANCETE OUT 19"/>
      <sheetName val="OUT_19 BASE NOVA"/>
      <sheetName val="BALANCETE SETEMBRO 19"/>
      <sheetName val="BALANCETE AGOSTO 19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DEZ_19 ANUALFECHADO"/>
      <sheetName val="Balanço Patrimonial EXCEL"/>
      <sheetName val="Balanço Patrimonial-RM"/>
      <sheetName val="Demonstração de Resultado_DRE "/>
      <sheetName val="Demonstração de Resultad-DRE RM"/>
      <sheetName val="Demons.Resultado Abrangente-DRA"/>
      <sheetName val="Mutações Pat. Líqu.-DMPL "/>
      <sheetName val="EMAP DFCI 10.2019"/>
      <sheetName val="MOV. IMOB. 2019"/>
      <sheetName val="Fluxo de Caixa-DFC -19 "/>
      <sheetName val="Check DVA"/>
      <sheetName val="Indices e Indicadores"/>
      <sheetName val="Dem. Valor Adicionado_DVA"/>
      <sheetName val="Receita LíquidaOK"/>
      <sheetName val="Custos OperacionaisOK"/>
      <sheetName val="Despesas ADMOK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Clientes"/>
      <sheetName val="Fornecedores"/>
      <sheetName val="Abertura do PL"/>
    </sheetNames>
    <sheetDataSet>
      <sheetData sheetId="0"/>
      <sheetData sheetId="1">
        <row r="6">
          <cell r="A6">
            <v>1</v>
          </cell>
          <cell r="B6" t="str">
            <v>S</v>
          </cell>
          <cell r="C6">
            <v>1</v>
          </cell>
          <cell r="D6">
            <v>1</v>
          </cell>
          <cell r="E6" t="str">
            <v>ATIVO</v>
          </cell>
          <cell r="F6">
            <v>1136847974.4200001</v>
          </cell>
          <cell r="G6">
            <v>260530487.22999999</v>
          </cell>
          <cell r="H6">
            <v>258208163.21000001</v>
          </cell>
          <cell r="I6">
            <v>1139170298.4400001</v>
          </cell>
        </row>
        <row r="7">
          <cell r="A7" t="str">
            <v>1.1</v>
          </cell>
          <cell r="B7" t="str">
            <v>S</v>
          </cell>
          <cell r="C7">
            <v>1</v>
          </cell>
          <cell r="D7">
            <v>2</v>
          </cell>
          <cell r="E7" t="str">
            <v>Ativo Circulante</v>
          </cell>
          <cell r="F7">
            <v>109787210.47</v>
          </cell>
          <cell r="G7">
            <v>75028458.569999993</v>
          </cell>
          <cell r="H7">
            <v>72966348.349999994</v>
          </cell>
          <cell r="I7">
            <v>111849320.69</v>
          </cell>
        </row>
        <row r="8">
          <cell r="A8" t="str">
            <v>1.1.1</v>
          </cell>
          <cell r="B8" t="str">
            <v>S</v>
          </cell>
          <cell r="C8">
            <v>1</v>
          </cell>
          <cell r="D8">
            <v>3</v>
          </cell>
          <cell r="E8" t="str">
            <v>Disponível</v>
          </cell>
          <cell r="F8">
            <v>82017190.010000005</v>
          </cell>
          <cell r="G8">
            <v>44399722.090000004</v>
          </cell>
          <cell r="H8">
            <v>40651774.969999999</v>
          </cell>
          <cell r="I8">
            <v>85765137.129999995</v>
          </cell>
        </row>
        <row r="9">
          <cell r="A9" t="str">
            <v>1.1.1.01</v>
          </cell>
          <cell r="B9" t="str">
            <v>S</v>
          </cell>
          <cell r="C9">
            <v>1</v>
          </cell>
          <cell r="D9">
            <v>4</v>
          </cell>
          <cell r="E9" t="str">
            <v>Caixa</v>
          </cell>
          <cell r="F9">
            <v>4297.74</v>
          </cell>
          <cell r="G9">
            <v>44.28</v>
          </cell>
          <cell r="H9">
            <v>4342.0200000000004</v>
          </cell>
          <cell r="I9">
            <v>0</v>
          </cell>
        </row>
        <row r="10">
          <cell r="A10" t="str">
            <v>1.1.1.01.01</v>
          </cell>
          <cell r="B10" t="str">
            <v>A</v>
          </cell>
          <cell r="C10">
            <v>1</v>
          </cell>
          <cell r="D10">
            <v>5</v>
          </cell>
          <cell r="E10" t="str">
            <v>Caixa Geral</v>
          </cell>
          <cell r="F10">
            <v>4297.74</v>
          </cell>
          <cell r="G10">
            <v>44.28</v>
          </cell>
          <cell r="H10">
            <v>4342.0200000000004</v>
          </cell>
          <cell r="I10">
            <v>0</v>
          </cell>
        </row>
        <row r="11">
          <cell r="A11" t="str">
            <v>1.1.1.02</v>
          </cell>
          <cell r="B11" t="str">
            <v>S</v>
          </cell>
          <cell r="C11">
            <v>1</v>
          </cell>
          <cell r="D11">
            <v>6</v>
          </cell>
          <cell r="E11" t="str">
            <v>Bancos c/ Movimento - EMAP</v>
          </cell>
          <cell r="F11">
            <v>1789780.71</v>
          </cell>
          <cell r="G11">
            <v>29303095.850000001</v>
          </cell>
          <cell r="H11">
            <v>30849851.969999999</v>
          </cell>
          <cell r="I11">
            <v>243024.59</v>
          </cell>
        </row>
        <row r="12">
          <cell r="A12" t="str">
            <v>1.1.1.02.06</v>
          </cell>
          <cell r="B12" t="str">
            <v>A</v>
          </cell>
          <cell r="C12">
            <v>1</v>
          </cell>
          <cell r="D12">
            <v>9</v>
          </cell>
          <cell r="E12" t="str">
            <v>CEF C/C 628-0</v>
          </cell>
          <cell r="F12">
            <v>1216.1099999999999</v>
          </cell>
          <cell r="G12">
            <v>533224.4</v>
          </cell>
          <cell r="H12">
            <v>322669.51</v>
          </cell>
          <cell r="I12">
            <v>211771</v>
          </cell>
        </row>
        <row r="13">
          <cell r="A13" t="str">
            <v>1.1.1.02.09</v>
          </cell>
          <cell r="B13" t="str">
            <v>A</v>
          </cell>
          <cell r="C13">
            <v>1</v>
          </cell>
          <cell r="D13">
            <v>1942</v>
          </cell>
          <cell r="E13" t="str">
            <v>CEF C/C 2349-5 - Empréstimo Cons</v>
          </cell>
          <cell r="F13">
            <v>562.83000000000004</v>
          </cell>
          <cell r="G13">
            <v>56027.89</v>
          </cell>
          <cell r="H13">
            <v>27050.66</v>
          </cell>
          <cell r="I13">
            <v>29540.06</v>
          </cell>
        </row>
        <row r="14">
          <cell r="A14" t="str">
            <v>1.1.1.02.12</v>
          </cell>
          <cell r="B14" t="str">
            <v>A</v>
          </cell>
          <cell r="C14">
            <v>1</v>
          </cell>
          <cell r="D14">
            <v>2482</v>
          </cell>
          <cell r="E14" t="str">
            <v>BB C/C 14401-0 AG. 3846-6</v>
          </cell>
          <cell r="F14">
            <v>1787299.55</v>
          </cell>
          <cell r="G14">
            <v>28712605.559999999</v>
          </cell>
          <cell r="H14">
            <v>30498893.800000001</v>
          </cell>
          <cell r="I14">
            <v>1011.31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>BB C/C 105.588-7 - C CORP</v>
          </cell>
          <cell r="F15">
            <v>0</v>
          </cell>
          <cell r="G15">
            <v>1238</v>
          </cell>
          <cell r="H15">
            <v>1238</v>
          </cell>
          <cell r="I15">
            <v>0</v>
          </cell>
        </row>
        <row r="16">
          <cell r="A16" t="str">
            <v>1.1.1.02.17</v>
          </cell>
          <cell r="B16" t="str">
            <v>A</v>
          </cell>
          <cell r="C16">
            <v>1</v>
          </cell>
          <cell r="D16">
            <v>2488</v>
          </cell>
          <cell r="E16" t="str">
            <v>BB C/C 105.796-0 - Porto Grande</v>
          </cell>
          <cell r="F16">
            <v>702.22</v>
          </cell>
          <cell r="G16">
            <v>0</v>
          </cell>
          <cell r="H16">
            <v>0</v>
          </cell>
          <cell r="I16">
            <v>702.22</v>
          </cell>
        </row>
        <row r="17">
          <cell r="A17" t="str">
            <v>1.1.1.04</v>
          </cell>
          <cell r="B17" t="str">
            <v>S</v>
          </cell>
          <cell r="C17">
            <v>1</v>
          </cell>
          <cell r="D17">
            <v>13</v>
          </cell>
          <cell r="E17" t="str">
            <v>Aplicações de Liquidez Imediata</v>
          </cell>
          <cell r="F17">
            <v>79330956.25</v>
          </cell>
          <cell r="G17">
            <v>15093270.609999999</v>
          </cell>
          <cell r="H17">
            <v>9797580.9800000004</v>
          </cell>
          <cell r="I17">
            <v>84626645.879999995</v>
          </cell>
        </row>
        <row r="18">
          <cell r="A18" t="str">
            <v>1.1.1.04.13</v>
          </cell>
          <cell r="B18" t="str">
            <v>A</v>
          </cell>
          <cell r="C18">
            <v>1</v>
          </cell>
          <cell r="D18">
            <v>2492</v>
          </cell>
          <cell r="E18" t="str">
            <v>BB C/C 105.549-6 Aplic BB Amplo</v>
          </cell>
          <cell r="F18">
            <v>158948.23000000001</v>
          </cell>
          <cell r="G18">
            <v>437.2</v>
          </cell>
          <cell r="H18">
            <v>0</v>
          </cell>
          <cell r="I18">
            <v>159385.43</v>
          </cell>
        </row>
        <row r="19">
          <cell r="A19" t="str">
            <v>1.1.1.04.14</v>
          </cell>
          <cell r="B19" t="str">
            <v>A</v>
          </cell>
          <cell r="C19">
            <v>1</v>
          </cell>
          <cell r="D19">
            <v>2493</v>
          </cell>
          <cell r="E19" t="str">
            <v>BB C/C 105.588-7 Fundo CP Admin</v>
          </cell>
          <cell r="F19">
            <v>17875.25</v>
          </cell>
          <cell r="G19">
            <v>16.45</v>
          </cell>
          <cell r="H19">
            <v>1238</v>
          </cell>
          <cell r="I19">
            <v>16653.7</v>
          </cell>
        </row>
        <row r="20">
          <cell r="A20" t="str">
            <v>1.1.1.04.15</v>
          </cell>
          <cell r="B20" t="str">
            <v>A</v>
          </cell>
          <cell r="C20">
            <v>1</v>
          </cell>
          <cell r="D20">
            <v>2495</v>
          </cell>
          <cell r="E20" t="str">
            <v>BB Poupança 105.716-2 Leilão</v>
          </cell>
          <cell r="F20">
            <v>1009270.24</v>
          </cell>
          <cell r="G20">
            <v>2897.61</v>
          </cell>
          <cell r="H20">
            <v>0</v>
          </cell>
          <cell r="I20">
            <v>1012167.85</v>
          </cell>
        </row>
        <row r="21">
          <cell r="A21" t="str">
            <v>1.1.1.04.16</v>
          </cell>
          <cell r="B21" t="str">
            <v>A</v>
          </cell>
          <cell r="C21">
            <v>1</v>
          </cell>
          <cell r="D21">
            <v>2497</v>
          </cell>
          <cell r="E21" t="str">
            <v>BB C/C  14401-0 Aplic Corp DI -</v>
          </cell>
          <cell r="F21">
            <v>105248.16</v>
          </cell>
          <cell r="G21">
            <v>100296.1</v>
          </cell>
          <cell r="H21">
            <v>81012.740000000005</v>
          </cell>
          <cell r="I21">
            <v>124531.52</v>
          </cell>
        </row>
        <row r="22">
          <cell r="A22" t="str">
            <v>1.1.1.04.17</v>
          </cell>
          <cell r="B22" t="str">
            <v>A</v>
          </cell>
          <cell r="C22">
            <v>1</v>
          </cell>
          <cell r="D22">
            <v>2498</v>
          </cell>
          <cell r="E22" t="str">
            <v>BB C/C 14401-0 - CDB DI SWAP - A</v>
          </cell>
          <cell r="F22">
            <v>77488467.140000001</v>
          </cell>
          <cell r="G22">
            <v>14988958.300000001</v>
          </cell>
          <cell r="H22">
            <v>9182614.3100000005</v>
          </cell>
          <cell r="I22">
            <v>83294811.129999995</v>
          </cell>
        </row>
        <row r="23">
          <cell r="A23" t="str">
            <v>1.1.1.04.19</v>
          </cell>
          <cell r="B23" t="str">
            <v>A</v>
          </cell>
          <cell r="C23">
            <v>1</v>
          </cell>
          <cell r="D23">
            <v>3847</v>
          </cell>
          <cell r="E23" t="str">
            <v>BB C/C 105.669-7 Fundo CP Admin</v>
          </cell>
          <cell r="F23">
            <v>19078.14</v>
          </cell>
          <cell r="G23">
            <v>18.11</v>
          </cell>
          <cell r="H23">
            <v>0</v>
          </cell>
          <cell r="I23">
            <v>19096.25</v>
          </cell>
        </row>
        <row r="24">
          <cell r="A24" t="str">
            <v>1.1.1.04.20</v>
          </cell>
          <cell r="B24" t="str">
            <v>A</v>
          </cell>
          <cell r="C24">
            <v>1</v>
          </cell>
          <cell r="D24">
            <v>3964</v>
          </cell>
          <cell r="E24" t="str">
            <v>CEF C/C 628-0 - 5411 - CX FI MEG</v>
          </cell>
          <cell r="F24">
            <v>532069.09</v>
          </cell>
          <cell r="G24">
            <v>646.84</v>
          </cell>
          <cell r="H24">
            <v>532715.93000000005</v>
          </cell>
          <cell r="I24">
            <v>0</v>
          </cell>
        </row>
        <row r="25">
          <cell r="A25" t="str">
            <v>1.1.1.05</v>
          </cell>
          <cell r="B25" t="str">
            <v>S</v>
          </cell>
          <cell r="C25">
            <v>1</v>
          </cell>
          <cell r="D25">
            <v>19</v>
          </cell>
          <cell r="E25" t="str">
            <v>Aplicações de Recursos de Tercei</v>
          </cell>
          <cell r="F25">
            <v>892155.31</v>
          </cell>
          <cell r="G25">
            <v>3311.35</v>
          </cell>
          <cell r="H25">
            <v>0</v>
          </cell>
          <cell r="I25">
            <v>895466.66</v>
          </cell>
        </row>
        <row r="26">
          <cell r="A26" t="str">
            <v>1.1.1.05.09</v>
          </cell>
          <cell r="B26" t="str">
            <v>A</v>
          </cell>
          <cell r="C26">
            <v>1</v>
          </cell>
          <cell r="D26">
            <v>2491</v>
          </cell>
          <cell r="E26" t="str">
            <v>BB C/C 14401-0 AG.3846-6-Poupanç</v>
          </cell>
          <cell r="F26">
            <v>892155.31</v>
          </cell>
          <cell r="G26">
            <v>3311.35</v>
          </cell>
          <cell r="H26">
            <v>0</v>
          </cell>
          <cell r="I26">
            <v>895466.66</v>
          </cell>
        </row>
        <row r="27">
          <cell r="A27" t="str">
            <v>1.1.2</v>
          </cell>
          <cell r="B27" t="str">
            <v>S</v>
          </cell>
          <cell r="C27">
            <v>1</v>
          </cell>
          <cell r="D27">
            <v>24</v>
          </cell>
          <cell r="E27" t="str">
            <v>Faturas/Contas a Receber</v>
          </cell>
          <cell r="F27">
            <v>11330765.23</v>
          </cell>
          <cell r="G27">
            <v>28342028.07</v>
          </cell>
          <cell r="H27">
            <v>28903135.219999999</v>
          </cell>
          <cell r="I27">
            <v>10769658.08</v>
          </cell>
        </row>
        <row r="28">
          <cell r="A28" t="str">
            <v>1.1.2.01</v>
          </cell>
          <cell r="B28" t="str">
            <v>S</v>
          </cell>
          <cell r="C28">
            <v>1</v>
          </cell>
          <cell r="D28">
            <v>25</v>
          </cell>
          <cell r="E28" t="str">
            <v>Faturas de Serviços</v>
          </cell>
          <cell r="F28">
            <v>11330765.23</v>
          </cell>
          <cell r="G28">
            <v>28342028.07</v>
          </cell>
          <cell r="H28">
            <v>28903135.219999999</v>
          </cell>
          <cell r="I28">
            <v>10769658.08</v>
          </cell>
        </row>
        <row r="29">
          <cell r="A29" t="str">
            <v>1.1.2.01.01</v>
          </cell>
          <cell r="B29" t="str">
            <v>S</v>
          </cell>
          <cell r="C29">
            <v>1</v>
          </cell>
          <cell r="D29">
            <v>26</v>
          </cell>
          <cell r="E29" t="str">
            <v>Clientes</v>
          </cell>
          <cell r="F29">
            <v>10928887.98</v>
          </cell>
          <cell r="G29">
            <v>19632779.850000001</v>
          </cell>
          <cell r="H29">
            <v>19782479.760000002</v>
          </cell>
          <cell r="I29">
            <v>10779188.07</v>
          </cell>
        </row>
        <row r="30">
          <cell r="A30" t="str">
            <v>1.1.2.01.01.0001</v>
          </cell>
          <cell r="B30" t="str">
            <v>A</v>
          </cell>
          <cell r="C30">
            <v>1</v>
          </cell>
          <cell r="D30">
            <v>27</v>
          </cell>
          <cell r="E30" t="str">
            <v>Consórcio de Alumínio do Maranhã</v>
          </cell>
          <cell r="F30">
            <v>676.48</v>
          </cell>
          <cell r="G30">
            <v>1063.04</v>
          </cell>
          <cell r="H30">
            <v>1449.6</v>
          </cell>
          <cell r="I30">
            <v>289.92</v>
          </cell>
        </row>
        <row r="31">
          <cell r="A31" t="str">
            <v>1.1.2.01.01.0004</v>
          </cell>
          <cell r="B31" t="str">
            <v>A</v>
          </cell>
          <cell r="C31">
            <v>1</v>
          </cell>
          <cell r="D31">
            <v>30</v>
          </cell>
          <cell r="E31" t="str">
            <v>Brazshipping Marítima Ltda</v>
          </cell>
          <cell r="F31">
            <v>48317.52</v>
          </cell>
          <cell r="G31">
            <v>17508.150000000001</v>
          </cell>
          <cell r="H31">
            <v>55693.03</v>
          </cell>
          <cell r="I31">
            <v>10132.64</v>
          </cell>
        </row>
        <row r="32">
          <cell r="A32" t="str">
            <v>1.1.2.01.01.0010</v>
          </cell>
          <cell r="B32" t="str">
            <v>A</v>
          </cell>
          <cell r="C32">
            <v>1</v>
          </cell>
          <cell r="D32">
            <v>36</v>
          </cell>
          <cell r="E32" t="str">
            <v>Granel Quimica Ltda</v>
          </cell>
          <cell r="F32">
            <v>243822.55</v>
          </cell>
          <cell r="G32">
            <v>521339.57</v>
          </cell>
          <cell r="H32">
            <v>521339.57</v>
          </cell>
          <cell r="I32">
            <v>243822.55</v>
          </cell>
        </row>
        <row r="33">
          <cell r="A33" t="str">
            <v>1.1.2.01.01.0012</v>
          </cell>
          <cell r="B33" t="str">
            <v>A</v>
          </cell>
          <cell r="C33">
            <v>1</v>
          </cell>
          <cell r="D33">
            <v>38</v>
          </cell>
          <cell r="E33" t="str">
            <v>Moinhos Cruzeiro do Sul S/A</v>
          </cell>
          <cell r="F33">
            <v>84883.67</v>
          </cell>
          <cell r="G33">
            <v>130288.39</v>
          </cell>
          <cell r="H33">
            <v>165651.47</v>
          </cell>
          <cell r="I33">
            <v>49520.59</v>
          </cell>
        </row>
        <row r="34">
          <cell r="A34" t="str">
            <v>1.1.2.01.01.0013</v>
          </cell>
          <cell r="B34" t="str">
            <v>A</v>
          </cell>
          <cell r="C34">
            <v>1</v>
          </cell>
          <cell r="D34">
            <v>39</v>
          </cell>
          <cell r="E34" t="str">
            <v>Pedreiras Transporte do Maranhão</v>
          </cell>
          <cell r="F34">
            <v>64665.53</v>
          </cell>
          <cell r="G34">
            <v>37944.47</v>
          </cell>
          <cell r="H34">
            <v>38437.49</v>
          </cell>
          <cell r="I34">
            <v>64172.51</v>
          </cell>
        </row>
        <row r="35">
          <cell r="A35" t="str">
            <v>1.1.2.01.01.0014</v>
          </cell>
          <cell r="B35" t="str">
            <v>A</v>
          </cell>
          <cell r="C35">
            <v>1</v>
          </cell>
          <cell r="D35">
            <v>40</v>
          </cell>
          <cell r="E35" t="str">
            <v>Petrobras Distribuidora S/A</v>
          </cell>
          <cell r="F35">
            <v>344073.83</v>
          </cell>
          <cell r="G35">
            <v>612424.77</v>
          </cell>
          <cell r="H35">
            <v>670672.5</v>
          </cell>
          <cell r="I35">
            <v>285826.09999999998</v>
          </cell>
        </row>
        <row r="36">
          <cell r="A36" t="str">
            <v>1.1.2.01.01.0015</v>
          </cell>
          <cell r="B36" t="str">
            <v>A</v>
          </cell>
          <cell r="C36">
            <v>1</v>
          </cell>
          <cell r="D36">
            <v>41</v>
          </cell>
          <cell r="E36" t="str">
            <v>Petróleo Brasileiro S/A</v>
          </cell>
          <cell r="F36">
            <v>835386.88</v>
          </cell>
          <cell r="G36">
            <v>4229591.26</v>
          </cell>
          <cell r="H36">
            <v>3699065.81</v>
          </cell>
          <cell r="I36">
            <v>1365912.33</v>
          </cell>
        </row>
        <row r="37">
          <cell r="A37" t="str">
            <v>1.1.2.01.01.0016</v>
          </cell>
          <cell r="B37" t="str">
            <v>A</v>
          </cell>
          <cell r="C37">
            <v>1</v>
          </cell>
          <cell r="D37">
            <v>42</v>
          </cell>
          <cell r="E37" t="str">
            <v>Petróleo Sabbá S/A</v>
          </cell>
          <cell r="F37">
            <v>13364.92</v>
          </cell>
          <cell r="G37">
            <v>147574.76</v>
          </cell>
          <cell r="H37">
            <v>112118.41</v>
          </cell>
          <cell r="I37">
            <v>48821.27</v>
          </cell>
        </row>
        <row r="38">
          <cell r="A38" t="str">
            <v>1.1.2.01.01.0018</v>
          </cell>
          <cell r="B38" t="str">
            <v>A</v>
          </cell>
          <cell r="C38">
            <v>1</v>
          </cell>
          <cell r="D38">
            <v>44</v>
          </cell>
          <cell r="E38" t="str">
            <v>Ipiranga</v>
          </cell>
          <cell r="F38">
            <v>184827.3</v>
          </cell>
          <cell r="G38">
            <v>142278.92000000001</v>
          </cell>
          <cell r="H38">
            <v>327106.21999999997</v>
          </cell>
          <cell r="I38">
            <v>0</v>
          </cell>
        </row>
        <row r="39">
          <cell r="A39" t="str">
            <v>1.1.2.01.01.0019</v>
          </cell>
          <cell r="B39" t="str">
            <v>A</v>
          </cell>
          <cell r="C39">
            <v>1</v>
          </cell>
          <cell r="D39">
            <v>45</v>
          </cell>
          <cell r="E39" t="str">
            <v>Williams Serviços Marítimos Ltda</v>
          </cell>
          <cell r="F39">
            <v>0</v>
          </cell>
          <cell r="G39">
            <v>1680.47</v>
          </cell>
          <cell r="H39">
            <v>1680.47</v>
          </cell>
          <cell r="I39">
            <v>0</v>
          </cell>
        </row>
        <row r="40">
          <cell r="A40" t="str">
            <v>1.1.2.01.01.0020</v>
          </cell>
          <cell r="B40" t="str">
            <v>A</v>
          </cell>
          <cell r="C40">
            <v>1</v>
          </cell>
          <cell r="D40">
            <v>46</v>
          </cell>
          <cell r="E40" t="str">
            <v>Wilson Sons Agencia Marítima Ltd</v>
          </cell>
          <cell r="F40">
            <v>146789.67000000001</v>
          </cell>
          <cell r="G40">
            <v>326477.99</v>
          </cell>
          <cell r="H40">
            <v>302704.87</v>
          </cell>
          <cell r="I40">
            <v>170562.79</v>
          </cell>
        </row>
        <row r="41">
          <cell r="A41" t="str">
            <v>1.1.2.01.01.0023</v>
          </cell>
          <cell r="B41" t="str">
            <v>A</v>
          </cell>
          <cell r="C41">
            <v>1</v>
          </cell>
          <cell r="D41">
            <v>49</v>
          </cell>
          <cell r="E41" t="str">
            <v>Internacional Marítima Ltda.</v>
          </cell>
          <cell r="F41">
            <v>16502.79</v>
          </cell>
          <cell r="G41">
            <v>26784.75</v>
          </cell>
          <cell r="H41">
            <v>38874.35</v>
          </cell>
          <cell r="I41">
            <v>4413.1899999999996</v>
          </cell>
        </row>
        <row r="42">
          <cell r="A42" t="str">
            <v>1.1.2.01.01.0026</v>
          </cell>
          <cell r="B42" t="str">
            <v>A</v>
          </cell>
          <cell r="C42">
            <v>1</v>
          </cell>
          <cell r="D42">
            <v>52</v>
          </cell>
          <cell r="E42" t="str">
            <v>Companhia Operadora Portuária do</v>
          </cell>
          <cell r="F42">
            <v>63471.48</v>
          </cell>
          <cell r="G42">
            <v>157296.09</v>
          </cell>
          <cell r="H42">
            <v>89585.37</v>
          </cell>
          <cell r="I42">
            <v>131182.20000000001</v>
          </cell>
        </row>
        <row r="43">
          <cell r="A43" t="str">
            <v>1.1.2.01.01.0029</v>
          </cell>
          <cell r="B43" t="str">
            <v>A</v>
          </cell>
          <cell r="C43">
            <v>1</v>
          </cell>
          <cell r="D43">
            <v>55</v>
          </cell>
          <cell r="E43" t="str">
            <v>Nacional Gás Butano Distribuidor</v>
          </cell>
          <cell r="F43">
            <v>563.05999999999995</v>
          </cell>
          <cell r="G43">
            <v>354.13</v>
          </cell>
          <cell r="H43">
            <v>0</v>
          </cell>
          <cell r="I43">
            <v>917.19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>CVRD -  Estrada Ferro Carajas</v>
          </cell>
          <cell r="F44">
            <v>0</v>
          </cell>
          <cell r="G44">
            <v>318049.77</v>
          </cell>
          <cell r="H44">
            <v>318049.77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>Petrobrás Transporte S/A.</v>
          </cell>
          <cell r="F45">
            <v>9196.49</v>
          </cell>
          <cell r="G45">
            <v>9448.86</v>
          </cell>
          <cell r="H45">
            <v>10353.82</v>
          </cell>
          <cell r="I45">
            <v>8291.5300000000007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>Serviporto - Serviços Portuários</v>
          </cell>
          <cell r="F46">
            <v>23739.47</v>
          </cell>
          <cell r="G46">
            <v>22661.65</v>
          </cell>
          <cell r="H46">
            <v>33741.410000000003</v>
          </cell>
          <cell r="I46">
            <v>12659.71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>Gusa Nordeste S/A - Matriz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1.1.2.01.01.0055</v>
          </cell>
          <cell r="B48" t="str">
            <v>A</v>
          </cell>
          <cell r="C48">
            <v>1</v>
          </cell>
          <cell r="D48">
            <v>81</v>
          </cell>
          <cell r="E48" t="str">
            <v>COSIMA - Cia. Siderurgica do Mar</v>
          </cell>
          <cell r="F48">
            <v>190845</v>
          </cell>
          <cell r="G48">
            <v>15903.75</v>
          </cell>
          <cell r="H48">
            <v>31807.5</v>
          </cell>
          <cell r="I48">
            <v>174941.25</v>
          </cell>
        </row>
        <row r="49">
          <cell r="A49" t="str">
            <v>1.1.2.01.01.0058</v>
          </cell>
          <cell r="B49" t="str">
            <v>A</v>
          </cell>
          <cell r="C49">
            <v>1</v>
          </cell>
          <cell r="D49">
            <v>84</v>
          </cell>
          <cell r="E49" t="str">
            <v>Companhia Siderúrgica Vale do Pi</v>
          </cell>
          <cell r="F49">
            <v>259533.24</v>
          </cell>
          <cell r="G49">
            <v>21627.77</v>
          </cell>
          <cell r="H49">
            <v>43255.54</v>
          </cell>
          <cell r="I49">
            <v>237905.47</v>
          </cell>
        </row>
        <row r="50">
          <cell r="A50" t="str">
            <v>1.1.2.01.01.0059</v>
          </cell>
          <cell r="B50" t="str">
            <v>A</v>
          </cell>
          <cell r="C50">
            <v>1</v>
          </cell>
          <cell r="D50">
            <v>85</v>
          </cell>
          <cell r="E50" t="str">
            <v>Viena Siderurgica S/A.</v>
          </cell>
          <cell r="F50">
            <v>0</v>
          </cell>
          <cell r="G50">
            <v>258696.82</v>
          </cell>
          <cell r="H50">
            <v>0</v>
          </cell>
          <cell r="I50">
            <v>258696.82</v>
          </cell>
        </row>
        <row r="51">
          <cell r="A51" t="str">
            <v>1.1.2.01.01.0065</v>
          </cell>
          <cell r="B51" t="str">
            <v>A</v>
          </cell>
          <cell r="C51">
            <v>1</v>
          </cell>
          <cell r="D51">
            <v>91</v>
          </cell>
          <cell r="E51" t="str">
            <v>Fertilizantes Tocantins Ltda</v>
          </cell>
          <cell r="F51">
            <v>61747.02</v>
          </cell>
          <cell r="G51">
            <v>161200.53</v>
          </cell>
          <cell r="H51">
            <v>172256.26</v>
          </cell>
          <cell r="I51">
            <v>50691.29</v>
          </cell>
        </row>
        <row r="52">
          <cell r="A52" t="str">
            <v>1.1.2.01.01.0079</v>
          </cell>
          <cell r="B52" t="str">
            <v>A</v>
          </cell>
          <cell r="C52">
            <v>1</v>
          </cell>
          <cell r="D52">
            <v>105</v>
          </cell>
          <cell r="E52" t="str">
            <v>SIDERURGICA DO MARANHAO S/A - SI</v>
          </cell>
          <cell r="F52">
            <v>319601.52</v>
          </cell>
          <cell r="G52">
            <v>26633.46</v>
          </cell>
          <cell r="H52">
            <v>53266.92</v>
          </cell>
          <cell r="I52">
            <v>292968.06</v>
          </cell>
        </row>
        <row r="53">
          <cell r="A53" t="str">
            <v>1.1.2.01.01.0090</v>
          </cell>
          <cell r="B53" t="str">
            <v>A</v>
          </cell>
          <cell r="C53">
            <v>1</v>
          </cell>
          <cell r="D53">
            <v>116</v>
          </cell>
          <cell r="E53" t="str">
            <v>Cia Vale do Rio Doce - Ponta da</v>
          </cell>
          <cell r="F53">
            <v>359003.69</v>
          </cell>
          <cell r="G53">
            <v>952877.28</v>
          </cell>
          <cell r="H53">
            <v>758033.18</v>
          </cell>
          <cell r="I53">
            <v>553847.79</v>
          </cell>
        </row>
        <row r="54">
          <cell r="A54" t="str">
            <v>1.1.2.01.01.0099</v>
          </cell>
          <cell r="B54" t="str">
            <v>A</v>
          </cell>
          <cell r="C54">
            <v>1</v>
          </cell>
          <cell r="D54">
            <v>125</v>
          </cell>
          <cell r="E54" t="str">
            <v>Shell do Brsil ltda</v>
          </cell>
          <cell r="F54">
            <v>102892.9</v>
          </cell>
          <cell r="G54">
            <v>357968.39</v>
          </cell>
          <cell r="H54">
            <v>371113.77</v>
          </cell>
          <cell r="I54">
            <v>89747.520000000004</v>
          </cell>
        </row>
        <row r="55">
          <cell r="A55" t="str">
            <v>1.1.2.01.01.0134</v>
          </cell>
          <cell r="B55" t="str">
            <v>A</v>
          </cell>
          <cell r="C55">
            <v>1</v>
          </cell>
          <cell r="D55">
            <v>160</v>
          </cell>
          <cell r="E55" t="str">
            <v>FERTIPAR</v>
          </cell>
          <cell r="F55">
            <v>39059.919999999998</v>
          </cell>
          <cell r="G55">
            <v>126755.02</v>
          </cell>
          <cell r="H55">
            <v>115733.7</v>
          </cell>
          <cell r="I55">
            <v>50081.24</v>
          </cell>
        </row>
        <row r="56">
          <cell r="A56" t="str">
            <v>1.1.2.01.01.0174</v>
          </cell>
          <cell r="B56" t="str">
            <v>A</v>
          </cell>
          <cell r="C56">
            <v>1</v>
          </cell>
          <cell r="D56">
            <v>200</v>
          </cell>
          <cell r="E56" t="str">
            <v>Iss Marine Services</v>
          </cell>
          <cell r="F56">
            <v>95753.89</v>
          </cell>
          <cell r="G56">
            <v>350366.41</v>
          </cell>
          <cell r="H56">
            <v>343126.44</v>
          </cell>
          <cell r="I56">
            <v>102993.86</v>
          </cell>
        </row>
        <row r="57">
          <cell r="A57" t="str">
            <v>1.1.2.01.01.0176</v>
          </cell>
          <cell r="B57" t="str">
            <v>A</v>
          </cell>
          <cell r="C57">
            <v>1</v>
          </cell>
          <cell r="D57">
            <v>202</v>
          </cell>
          <cell r="E57" t="str">
            <v>Mateus</v>
          </cell>
          <cell r="F57">
            <v>0</v>
          </cell>
          <cell r="G57">
            <v>48.32</v>
          </cell>
          <cell r="H57">
            <v>0</v>
          </cell>
          <cell r="I57">
            <v>48.32</v>
          </cell>
        </row>
        <row r="58">
          <cell r="A58" t="str">
            <v>1.1.2.01.01.0211</v>
          </cell>
          <cell r="B58" t="str">
            <v>A</v>
          </cell>
          <cell r="C58">
            <v>1</v>
          </cell>
          <cell r="D58">
            <v>1064</v>
          </cell>
          <cell r="E58" t="str">
            <v>Gusa Nordeste S/A - Filial 1</v>
          </cell>
          <cell r="F58">
            <v>99116.47</v>
          </cell>
          <cell r="G58">
            <v>0</v>
          </cell>
          <cell r="H58">
            <v>0</v>
          </cell>
          <cell r="I58">
            <v>99116.47</v>
          </cell>
        </row>
        <row r="59">
          <cell r="A59" t="str">
            <v>1.1.2.01.01.0212</v>
          </cell>
          <cell r="B59" t="str">
            <v>A</v>
          </cell>
          <cell r="C59">
            <v>1</v>
          </cell>
          <cell r="D59">
            <v>1065</v>
          </cell>
          <cell r="E59" t="str">
            <v>UTE Porto do Itaqui Geração de E</v>
          </cell>
          <cell r="F59">
            <v>187919.39</v>
          </cell>
          <cell r="G59">
            <v>929534.1</v>
          </cell>
          <cell r="H59">
            <v>703444.54</v>
          </cell>
          <cell r="I59">
            <v>414008.95</v>
          </cell>
        </row>
        <row r="60">
          <cell r="A60" t="str">
            <v>1.1.2.01.01.0249</v>
          </cell>
          <cell r="B60" t="str">
            <v>A</v>
          </cell>
          <cell r="C60">
            <v>1</v>
          </cell>
          <cell r="D60">
            <v>1184</v>
          </cell>
          <cell r="E60" t="str">
            <v>Orizon Maritima São Luís Ltda</v>
          </cell>
          <cell r="F60">
            <v>0</v>
          </cell>
          <cell r="G60">
            <v>46.97</v>
          </cell>
          <cell r="H60">
            <v>46.97</v>
          </cell>
          <cell r="I60">
            <v>0</v>
          </cell>
        </row>
        <row r="61">
          <cell r="A61" t="str">
            <v>1.1.2.01.01.0252</v>
          </cell>
          <cell r="B61" t="str">
            <v>A</v>
          </cell>
          <cell r="C61">
            <v>1</v>
          </cell>
          <cell r="D61">
            <v>1189</v>
          </cell>
          <cell r="E61" t="str">
            <v>Orion Rodos Maritima</v>
          </cell>
          <cell r="F61">
            <v>18889.45</v>
          </cell>
          <cell r="G61">
            <v>116269.43</v>
          </cell>
          <cell r="H61">
            <v>130728.65</v>
          </cell>
          <cell r="I61">
            <v>4430.2299999999996</v>
          </cell>
        </row>
        <row r="62">
          <cell r="A62" t="str">
            <v>1.1.2.01.01.0266</v>
          </cell>
          <cell r="B62" t="str">
            <v>A</v>
          </cell>
          <cell r="C62">
            <v>1</v>
          </cell>
          <cell r="D62">
            <v>1233</v>
          </cell>
          <cell r="E62" t="str">
            <v>Total Distribuidora - Porto do I</v>
          </cell>
          <cell r="F62">
            <v>34459.32</v>
          </cell>
          <cell r="G62">
            <v>119838.95</v>
          </cell>
          <cell r="H62">
            <v>154298.26999999999</v>
          </cell>
          <cell r="I62">
            <v>0</v>
          </cell>
        </row>
        <row r="63">
          <cell r="A63" t="str">
            <v>1.1.2.01.01.0274</v>
          </cell>
          <cell r="B63" t="str">
            <v>A</v>
          </cell>
          <cell r="C63">
            <v>1</v>
          </cell>
          <cell r="D63">
            <v>1269</v>
          </cell>
          <cell r="E63" t="str">
            <v>Ribeirão S.A - Piauí</v>
          </cell>
          <cell r="F63">
            <v>64663.47</v>
          </cell>
          <cell r="G63">
            <v>17431.150000000001</v>
          </cell>
          <cell r="H63">
            <v>82094.62</v>
          </cell>
          <cell r="I63">
            <v>0</v>
          </cell>
        </row>
        <row r="64">
          <cell r="A64" t="str">
            <v>1.1.2.01.01.0275</v>
          </cell>
          <cell r="B64" t="str">
            <v>A</v>
          </cell>
          <cell r="C64">
            <v>1</v>
          </cell>
          <cell r="D64">
            <v>1270</v>
          </cell>
          <cell r="E64" t="str">
            <v>Camil Alimentos - MA</v>
          </cell>
          <cell r="F64">
            <v>2.83</v>
          </cell>
          <cell r="G64">
            <v>0</v>
          </cell>
          <cell r="H64">
            <v>2.83</v>
          </cell>
          <cell r="I64">
            <v>0</v>
          </cell>
        </row>
        <row r="65">
          <cell r="A65" t="str">
            <v>1.1.2.01.01.0276</v>
          </cell>
          <cell r="B65" t="str">
            <v>A</v>
          </cell>
          <cell r="C65">
            <v>1</v>
          </cell>
          <cell r="D65">
            <v>1271</v>
          </cell>
          <cell r="E65" t="str">
            <v>Distribuidora Tabocão Ltda</v>
          </cell>
          <cell r="F65">
            <v>3828.99</v>
          </cell>
          <cell r="G65">
            <v>4152.71</v>
          </cell>
          <cell r="H65">
            <v>7004.22</v>
          </cell>
          <cell r="I65">
            <v>977.48</v>
          </cell>
        </row>
        <row r="66">
          <cell r="A66" t="str">
            <v>1.1.2.01.01.0280</v>
          </cell>
          <cell r="B66" t="str">
            <v>A</v>
          </cell>
          <cell r="C66">
            <v>1</v>
          </cell>
          <cell r="D66">
            <v>1278</v>
          </cell>
          <cell r="E66" t="str">
            <v>Aliança Navegação e Logist. Ltda</v>
          </cell>
          <cell r="F66">
            <v>14053.56</v>
          </cell>
          <cell r="G66">
            <v>9473.34</v>
          </cell>
          <cell r="H66">
            <v>11649.08</v>
          </cell>
          <cell r="I66">
            <v>11877.82</v>
          </cell>
        </row>
        <row r="67">
          <cell r="A67" t="str">
            <v>1.1.2.01.01.0282</v>
          </cell>
          <cell r="B67" t="str">
            <v>A</v>
          </cell>
          <cell r="C67">
            <v>1</v>
          </cell>
          <cell r="D67">
            <v>1282</v>
          </cell>
          <cell r="E67" t="str">
            <v>Fertilizantes Tocantins - Estiva</v>
          </cell>
          <cell r="F67">
            <v>99183.35</v>
          </cell>
          <cell r="G67">
            <v>232627.28</v>
          </cell>
          <cell r="H67">
            <v>185423.53</v>
          </cell>
          <cell r="I67">
            <v>146387.1</v>
          </cell>
        </row>
        <row r="68">
          <cell r="A68" t="str">
            <v>1.1.2.01.01.0307</v>
          </cell>
          <cell r="B68" t="str">
            <v>A</v>
          </cell>
          <cell r="C68">
            <v>1</v>
          </cell>
          <cell r="D68">
            <v>1377</v>
          </cell>
          <cell r="E68" t="str">
            <v>Vale Ferrovia Norte Sul</v>
          </cell>
          <cell r="F68">
            <v>79.680000000000007</v>
          </cell>
          <cell r="G68">
            <v>0</v>
          </cell>
          <cell r="H68">
            <v>0</v>
          </cell>
          <cell r="I68">
            <v>79.680000000000007</v>
          </cell>
        </row>
        <row r="69">
          <cell r="A69" t="str">
            <v>1.1.2.01.01.0313</v>
          </cell>
          <cell r="B69" t="str">
            <v>A</v>
          </cell>
          <cell r="C69">
            <v>1</v>
          </cell>
          <cell r="D69">
            <v>1405</v>
          </cell>
          <cell r="E69" t="str">
            <v>Suzano Papel e Celulose - Impera</v>
          </cell>
          <cell r="F69">
            <v>336532.99</v>
          </cell>
          <cell r="G69">
            <v>288106.52</v>
          </cell>
          <cell r="H69">
            <v>298114.15000000002</v>
          </cell>
          <cell r="I69">
            <v>326525.36</v>
          </cell>
        </row>
        <row r="70">
          <cell r="A70" t="str">
            <v>1.1.2.01.01.0314</v>
          </cell>
          <cell r="B70" t="str">
            <v>A</v>
          </cell>
          <cell r="C70">
            <v>1</v>
          </cell>
          <cell r="D70">
            <v>1409</v>
          </cell>
          <cell r="E70" t="str">
            <v>Louis Dreyfus Commodities Brasil</v>
          </cell>
          <cell r="F70">
            <v>2627.18</v>
          </cell>
          <cell r="G70">
            <v>172626.02</v>
          </cell>
          <cell r="H70">
            <v>175253.2</v>
          </cell>
          <cell r="I70">
            <v>0</v>
          </cell>
        </row>
        <row r="71">
          <cell r="A71" t="str">
            <v>1.1.2.01.01.0315</v>
          </cell>
          <cell r="B71" t="str">
            <v>A</v>
          </cell>
          <cell r="C71">
            <v>1</v>
          </cell>
          <cell r="D71">
            <v>1410</v>
          </cell>
          <cell r="E71" t="str">
            <v>Amaggi Exportação e Importação L</v>
          </cell>
          <cell r="F71">
            <v>0</v>
          </cell>
          <cell r="G71">
            <v>17500</v>
          </cell>
          <cell r="H71">
            <v>0</v>
          </cell>
          <cell r="I71">
            <v>17500</v>
          </cell>
        </row>
        <row r="72">
          <cell r="A72" t="str">
            <v>1.1.2.01.01.0316</v>
          </cell>
          <cell r="B72" t="str">
            <v>A</v>
          </cell>
          <cell r="C72">
            <v>1</v>
          </cell>
          <cell r="D72">
            <v>1411</v>
          </cell>
          <cell r="E72" t="str">
            <v>Terminal Corredor Norte S/A</v>
          </cell>
          <cell r="F72">
            <v>482366.36</v>
          </cell>
          <cell r="G72">
            <v>116922.21</v>
          </cell>
          <cell r="H72">
            <v>503046.11</v>
          </cell>
          <cell r="I72">
            <v>96242.46</v>
          </cell>
        </row>
        <row r="73">
          <cell r="A73" t="str">
            <v>1.1.2.01.01.0317</v>
          </cell>
          <cell r="B73" t="str">
            <v>A</v>
          </cell>
          <cell r="C73">
            <v>1</v>
          </cell>
          <cell r="D73">
            <v>1412</v>
          </cell>
          <cell r="E73" t="str">
            <v>Glencore Serviços e Comércio</v>
          </cell>
          <cell r="F73">
            <v>96242.46</v>
          </cell>
          <cell r="G73">
            <v>96242.46</v>
          </cell>
          <cell r="H73">
            <v>96242.46</v>
          </cell>
          <cell r="I73">
            <v>96242.46</v>
          </cell>
        </row>
        <row r="74">
          <cell r="A74" t="str">
            <v>1.1.2.01.01.0321</v>
          </cell>
          <cell r="B74" t="str">
            <v>A</v>
          </cell>
          <cell r="C74">
            <v>1</v>
          </cell>
          <cell r="D74">
            <v>1418</v>
          </cell>
          <cell r="E74" t="str">
            <v>Amaggi &amp; LD Commodities Terminai</v>
          </cell>
          <cell r="F74">
            <v>96242.46</v>
          </cell>
          <cell r="G74">
            <v>96242.46</v>
          </cell>
          <cell r="H74">
            <v>192484.92</v>
          </cell>
          <cell r="I74">
            <v>0</v>
          </cell>
        </row>
        <row r="75">
          <cell r="A75" t="str">
            <v>1.1.2.01.01.0334</v>
          </cell>
          <cell r="B75" t="str">
            <v>A</v>
          </cell>
          <cell r="C75">
            <v>1</v>
          </cell>
          <cell r="D75">
            <v>1462</v>
          </cell>
          <cell r="E75" t="str">
            <v>Fertilizantes Tocantins Ltda</v>
          </cell>
          <cell r="F75">
            <v>0</v>
          </cell>
          <cell r="G75">
            <v>128701.18</v>
          </cell>
          <cell r="H75">
            <v>18297.89</v>
          </cell>
          <cell r="I75">
            <v>110403.29</v>
          </cell>
        </row>
        <row r="76">
          <cell r="A76" t="str">
            <v>1.1.2.01.01.0342</v>
          </cell>
          <cell r="B76" t="str">
            <v>A</v>
          </cell>
          <cell r="C76">
            <v>1</v>
          </cell>
          <cell r="D76">
            <v>1497</v>
          </cell>
          <cell r="E76" t="str">
            <v>Brasbunker Participações S.A</v>
          </cell>
          <cell r="F76">
            <v>7556.76</v>
          </cell>
          <cell r="G76">
            <v>8794.41</v>
          </cell>
          <cell r="H76">
            <v>7722.84</v>
          </cell>
          <cell r="I76">
            <v>8628.33</v>
          </cell>
        </row>
        <row r="77">
          <cell r="A77" t="str">
            <v>1.1.2.01.01.0363</v>
          </cell>
          <cell r="B77" t="str">
            <v>A</v>
          </cell>
          <cell r="C77">
            <v>1</v>
          </cell>
          <cell r="D77">
            <v>1541</v>
          </cell>
          <cell r="E77" t="str">
            <v>Transrio Transporte e Logistica</v>
          </cell>
          <cell r="F77">
            <v>0</v>
          </cell>
          <cell r="G77">
            <v>1385.16</v>
          </cell>
          <cell r="H77">
            <v>1385.16</v>
          </cell>
          <cell r="I77">
            <v>0</v>
          </cell>
        </row>
        <row r="78">
          <cell r="A78" t="str">
            <v>1.1.2.01.01.0375</v>
          </cell>
          <cell r="B78" t="str">
            <v>A</v>
          </cell>
          <cell r="C78">
            <v>1</v>
          </cell>
          <cell r="D78">
            <v>1568</v>
          </cell>
          <cell r="E78" t="str">
            <v>Gem Shipping Ltda</v>
          </cell>
          <cell r="F78">
            <v>9762.51</v>
          </cell>
          <cell r="G78">
            <v>153417.85</v>
          </cell>
          <cell r="H78">
            <v>82944.460000000006</v>
          </cell>
          <cell r="I78">
            <v>80235.899999999994</v>
          </cell>
        </row>
        <row r="79">
          <cell r="A79" t="str">
            <v>1.1.2.01.01.0376</v>
          </cell>
          <cell r="B79" t="str">
            <v>A</v>
          </cell>
          <cell r="C79">
            <v>1</v>
          </cell>
          <cell r="D79">
            <v>1571</v>
          </cell>
          <cell r="E79" t="str">
            <v>Peninsula Norte Fertilizantes</v>
          </cell>
          <cell r="F79">
            <v>163879.46</v>
          </cell>
          <cell r="G79">
            <v>42443.02</v>
          </cell>
          <cell r="H79">
            <v>206322.48</v>
          </cell>
          <cell r="I79">
            <v>0</v>
          </cell>
        </row>
        <row r="80">
          <cell r="A80" t="str">
            <v>1.1.2.01.01.0387</v>
          </cell>
          <cell r="B80" t="str">
            <v>A</v>
          </cell>
          <cell r="C80">
            <v>1</v>
          </cell>
          <cell r="D80">
            <v>1629</v>
          </cell>
          <cell r="E80" t="str">
            <v>Consórcio Tegram- Itaqui</v>
          </cell>
          <cell r="F80">
            <v>20000</v>
          </cell>
          <cell r="G80">
            <v>20000</v>
          </cell>
          <cell r="H80">
            <v>20000</v>
          </cell>
          <cell r="I80">
            <v>20000</v>
          </cell>
        </row>
        <row r="81">
          <cell r="A81" t="str">
            <v>1.1.2.01.01.0391</v>
          </cell>
          <cell r="B81" t="str">
            <v>A</v>
          </cell>
          <cell r="C81">
            <v>1</v>
          </cell>
          <cell r="D81">
            <v>1641</v>
          </cell>
          <cell r="E81" t="str">
            <v>Ale Combustiveis</v>
          </cell>
          <cell r="F81">
            <v>0</v>
          </cell>
          <cell r="G81">
            <v>150257.96</v>
          </cell>
          <cell r="H81">
            <v>59180.47</v>
          </cell>
          <cell r="I81">
            <v>91077.49</v>
          </cell>
        </row>
        <row r="82">
          <cell r="A82" t="str">
            <v>1.1.2.01.01.0394</v>
          </cell>
          <cell r="B82" t="str">
            <v>A</v>
          </cell>
          <cell r="C82">
            <v>1</v>
          </cell>
          <cell r="D82">
            <v>1655</v>
          </cell>
          <cell r="E82" t="str">
            <v>Alphamar Agência Marítima Ltda</v>
          </cell>
          <cell r="F82">
            <v>8737.16</v>
          </cell>
          <cell r="G82">
            <v>30213.07</v>
          </cell>
          <cell r="H82">
            <v>22727.67</v>
          </cell>
          <cell r="I82">
            <v>16222.56</v>
          </cell>
        </row>
        <row r="83">
          <cell r="A83" t="str">
            <v>1.1.2.01.01.0395</v>
          </cell>
          <cell r="B83" t="str">
            <v>A</v>
          </cell>
          <cell r="C83">
            <v>1</v>
          </cell>
          <cell r="D83">
            <v>1656</v>
          </cell>
          <cell r="E83" t="str">
            <v>Rebras - Rio de Janeiro</v>
          </cell>
          <cell r="F83">
            <v>5530.15</v>
          </cell>
          <cell r="G83">
            <v>5530.15</v>
          </cell>
          <cell r="H83">
            <v>5530.15</v>
          </cell>
          <cell r="I83">
            <v>5530.15</v>
          </cell>
        </row>
        <row r="84">
          <cell r="A84" t="str">
            <v>1.1.2.01.01.0400</v>
          </cell>
          <cell r="B84" t="str">
            <v>A</v>
          </cell>
          <cell r="C84">
            <v>1</v>
          </cell>
          <cell r="D84">
            <v>1681</v>
          </cell>
          <cell r="E84" t="str">
            <v>Corredor Logistica e Infraestrut</v>
          </cell>
          <cell r="F84">
            <v>378162.98</v>
          </cell>
          <cell r="G84">
            <v>691394.46</v>
          </cell>
          <cell r="H84">
            <v>1069557.44</v>
          </cell>
          <cell r="I84">
            <v>0</v>
          </cell>
        </row>
        <row r="85">
          <cell r="A85" t="str">
            <v>1.1.2.01.01.0406</v>
          </cell>
          <cell r="B85" t="str">
            <v>A</v>
          </cell>
          <cell r="C85">
            <v>1</v>
          </cell>
          <cell r="D85">
            <v>1694</v>
          </cell>
          <cell r="E85" t="str">
            <v>Cargill Agricola</v>
          </cell>
          <cell r="F85">
            <v>292492.59999999998</v>
          </cell>
          <cell r="G85">
            <v>181795.9</v>
          </cell>
          <cell r="H85">
            <v>360863.23</v>
          </cell>
          <cell r="I85">
            <v>113425.27</v>
          </cell>
        </row>
        <row r="86">
          <cell r="A86" t="str">
            <v>1.1.2.01.01.0408</v>
          </cell>
          <cell r="B86" t="str">
            <v>A</v>
          </cell>
          <cell r="C86">
            <v>1</v>
          </cell>
          <cell r="D86">
            <v>1705</v>
          </cell>
          <cell r="E86" t="str">
            <v>Los Grobo Ceagro do Brasil</v>
          </cell>
          <cell r="F86">
            <v>100191.11</v>
          </cell>
          <cell r="G86">
            <v>7689.33</v>
          </cell>
          <cell r="H86">
            <v>106182.39</v>
          </cell>
          <cell r="I86">
            <v>1698.05</v>
          </cell>
        </row>
        <row r="87">
          <cell r="A87" t="str">
            <v>1.1.2.01.01.0410</v>
          </cell>
          <cell r="B87" t="str">
            <v>A</v>
          </cell>
          <cell r="C87">
            <v>1</v>
          </cell>
          <cell r="D87">
            <v>1709</v>
          </cell>
          <cell r="E87" t="str">
            <v>Los Grobo - Filial Batavo</v>
          </cell>
          <cell r="F87">
            <v>0</v>
          </cell>
          <cell r="G87">
            <v>11386.12</v>
          </cell>
          <cell r="H87">
            <v>0</v>
          </cell>
          <cell r="I87">
            <v>11386.12</v>
          </cell>
        </row>
        <row r="88">
          <cell r="A88" t="str">
            <v>1.1.2.01.01.0423</v>
          </cell>
          <cell r="B88" t="str">
            <v>A</v>
          </cell>
          <cell r="C88">
            <v>1</v>
          </cell>
          <cell r="D88">
            <v>1736</v>
          </cell>
          <cell r="E88" t="str">
            <v>CIMAR - Cimentos do Maranhão S.A</v>
          </cell>
          <cell r="F88">
            <v>282773.2</v>
          </cell>
          <cell r="G88">
            <v>0</v>
          </cell>
          <cell r="H88">
            <v>282773.2</v>
          </cell>
          <cell r="I88">
            <v>0</v>
          </cell>
        </row>
        <row r="89">
          <cell r="A89" t="str">
            <v>1.1.2.01.01.0440</v>
          </cell>
          <cell r="B89" t="str">
            <v>A</v>
          </cell>
          <cell r="C89">
            <v>1</v>
          </cell>
          <cell r="D89">
            <v>1774</v>
          </cell>
          <cell r="E89" t="str">
            <v>Amaggi &amp; LD Commodities S.A.</v>
          </cell>
          <cell r="F89">
            <v>0</v>
          </cell>
          <cell r="G89">
            <v>324472.3</v>
          </cell>
          <cell r="H89">
            <v>176222.3</v>
          </cell>
          <cell r="I89">
            <v>148250</v>
          </cell>
        </row>
        <row r="90">
          <cell r="A90" t="str">
            <v>1.1.2.01.01.0482</v>
          </cell>
          <cell r="B90" t="str">
            <v>A</v>
          </cell>
          <cell r="C90">
            <v>1</v>
          </cell>
          <cell r="D90">
            <v>1868</v>
          </cell>
          <cell r="E90" t="str">
            <v>Suzano Papel e Celulose - Salvad</v>
          </cell>
          <cell r="F90">
            <v>1251164.55</v>
          </cell>
          <cell r="G90">
            <v>1309296.72</v>
          </cell>
          <cell r="H90">
            <v>1251164.55</v>
          </cell>
          <cell r="I90">
            <v>1309296.72</v>
          </cell>
        </row>
        <row r="91">
          <cell r="A91" t="str">
            <v>1.1.2.01.01.0489</v>
          </cell>
          <cell r="B91" t="str">
            <v>A</v>
          </cell>
          <cell r="C91">
            <v>1</v>
          </cell>
          <cell r="D91">
            <v>1881</v>
          </cell>
          <cell r="E91" t="str">
            <v>TOTAL DISTRIBUIDORA S.A</v>
          </cell>
          <cell r="F91">
            <v>4974.21</v>
          </cell>
          <cell r="G91">
            <v>4974.21</v>
          </cell>
          <cell r="H91">
            <v>4974.21</v>
          </cell>
          <cell r="I91">
            <v>4974.21</v>
          </cell>
        </row>
        <row r="92">
          <cell r="A92" t="str">
            <v>1.1.2.01.01.0490</v>
          </cell>
          <cell r="B92" t="str">
            <v>A</v>
          </cell>
          <cell r="C92">
            <v>1</v>
          </cell>
          <cell r="D92">
            <v>1894</v>
          </cell>
          <cell r="E92" t="str">
            <v>Agencia Maritima Cargonave</v>
          </cell>
          <cell r="F92">
            <v>0</v>
          </cell>
          <cell r="G92">
            <v>7424.02</v>
          </cell>
          <cell r="H92">
            <v>5715.83</v>
          </cell>
          <cell r="I92">
            <v>1708.19</v>
          </cell>
        </row>
        <row r="93">
          <cell r="A93" t="str">
            <v>1.1.2.01.01.0500</v>
          </cell>
          <cell r="B93" t="str">
            <v>A</v>
          </cell>
          <cell r="C93">
            <v>1</v>
          </cell>
          <cell r="D93">
            <v>1934</v>
          </cell>
          <cell r="E93" t="str">
            <v>Aroma &amp; Sabor Alimentos Ltda - M</v>
          </cell>
          <cell r="F93">
            <v>13952.4</v>
          </cell>
          <cell r="G93">
            <v>13952.4</v>
          </cell>
          <cell r="H93">
            <v>13952.4</v>
          </cell>
          <cell r="I93">
            <v>13952.4</v>
          </cell>
        </row>
        <row r="94">
          <cell r="A94" t="str">
            <v>1.1.2.01.01.0503</v>
          </cell>
          <cell r="B94" t="str">
            <v>A</v>
          </cell>
          <cell r="C94">
            <v>1</v>
          </cell>
          <cell r="D94">
            <v>1939</v>
          </cell>
          <cell r="E94" t="str">
            <v>Terminal Quimico de Aratu S/A Te</v>
          </cell>
          <cell r="F94">
            <v>60068.67</v>
          </cell>
          <cell r="G94">
            <v>59829.19</v>
          </cell>
          <cell r="H94">
            <v>63251.07</v>
          </cell>
          <cell r="I94">
            <v>56646.79</v>
          </cell>
        </row>
        <row r="95">
          <cell r="A95" t="str">
            <v>1.1.2.01.01.0512</v>
          </cell>
          <cell r="B95" t="str">
            <v>A</v>
          </cell>
          <cell r="C95">
            <v>1</v>
          </cell>
          <cell r="D95">
            <v>1975</v>
          </cell>
          <cell r="E95" t="str">
            <v>Mosaic Fertilizantes do Brasil L</v>
          </cell>
          <cell r="F95">
            <v>0</v>
          </cell>
          <cell r="G95">
            <v>30211.759999999998</v>
          </cell>
          <cell r="H95">
            <v>0</v>
          </cell>
          <cell r="I95">
            <v>30211.759999999998</v>
          </cell>
        </row>
        <row r="96">
          <cell r="A96" t="str">
            <v>1.1.2.01.01.0528</v>
          </cell>
          <cell r="B96" t="str">
            <v>A</v>
          </cell>
          <cell r="C96">
            <v>1</v>
          </cell>
          <cell r="D96">
            <v>2055</v>
          </cell>
          <cell r="E96" t="str">
            <v>Associação dos Práticos do MA -</v>
          </cell>
          <cell r="F96">
            <v>23934.97</v>
          </cell>
          <cell r="G96">
            <v>25749.7</v>
          </cell>
          <cell r="H96">
            <v>34904.339999999997</v>
          </cell>
          <cell r="I96">
            <v>14780.33</v>
          </cell>
        </row>
        <row r="97">
          <cell r="A97" t="str">
            <v>1.1.2.01.01.0529</v>
          </cell>
          <cell r="B97" t="str">
            <v>A</v>
          </cell>
          <cell r="C97">
            <v>1</v>
          </cell>
          <cell r="D97">
            <v>2056</v>
          </cell>
          <cell r="E97" t="str">
            <v>Assoc. de Posto de Taxi Ponta da</v>
          </cell>
          <cell r="F97">
            <v>475.26</v>
          </cell>
          <cell r="G97">
            <v>475.26</v>
          </cell>
          <cell r="H97">
            <v>475.26</v>
          </cell>
          <cell r="I97">
            <v>475.26</v>
          </cell>
        </row>
        <row r="98">
          <cell r="A98" t="str">
            <v>1.1.2.01.01.0545</v>
          </cell>
          <cell r="B98" t="str">
            <v>A</v>
          </cell>
          <cell r="C98">
            <v>1</v>
          </cell>
          <cell r="D98">
            <v>2111</v>
          </cell>
          <cell r="E98" t="str">
            <v>Mic Tecnologia da Informação Ltd</v>
          </cell>
          <cell r="F98">
            <v>530.15</v>
          </cell>
          <cell r="G98">
            <v>1896.95</v>
          </cell>
          <cell r="H98">
            <v>1896.95</v>
          </cell>
          <cell r="I98">
            <v>530.15</v>
          </cell>
        </row>
        <row r="99">
          <cell r="A99" t="str">
            <v>1.1.2.01.01.0553</v>
          </cell>
          <cell r="B99" t="str">
            <v>A</v>
          </cell>
          <cell r="C99">
            <v>1</v>
          </cell>
          <cell r="D99">
            <v>2145</v>
          </cell>
          <cell r="E99" t="str">
            <v>Assoc. do Posto de Taxi do Itaqu</v>
          </cell>
          <cell r="F99">
            <v>557.75</v>
          </cell>
          <cell r="G99">
            <v>557.75</v>
          </cell>
          <cell r="H99">
            <v>0</v>
          </cell>
          <cell r="I99">
            <v>1115.5</v>
          </cell>
        </row>
        <row r="100">
          <cell r="A100" t="str">
            <v>1.1.2.01.01.0559</v>
          </cell>
          <cell r="B100" t="str">
            <v>A</v>
          </cell>
          <cell r="C100">
            <v>1</v>
          </cell>
          <cell r="D100">
            <v>2163</v>
          </cell>
          <cell r="E100" t="str">
            <v>Unimar Agenciamentos Marítimos</v>
          </cell>
          <cell r="F100">
            <v>0</v>
          </cell>
          <cell r="G100">
            <v>109194.67</v>
          </cell>
          <cell r="H100">
            <v>109194.67</v>
          </cell>
          <cell r="I100">
            <v>0</v>
          </cell>
        </row>
        <row r="101">
          <cell r="A101" t="str">
            <v>1.1.2.01.01.0570</v>
          </cell>
          <cell r="B101" t="str">
            <v>A</v>
          </cell>
          <cell r="C101">
            <v>1</v>
          </cell>
          <cell r="D101">
            <v>2186</v>
          </cell>
          <cell r="E101" t="str">
            <v>Ipiranga S.A</v>
          </cell>
          <cell r="F101">
            <v>54100.92</v>
          </cell>
          <cell r="G101">
            <v>54100.92</v>
          </cell>
          <cell r="H101">
            <v>54100.92</v>
          </cell>
          <cell r="I101">
            <v>54100.92</v>
          </cell>
        </row>
        <row r="102">
          <cell r="A102" t="str">
            <v>1.1.2.01.01.0576</v>
          </cell>
          <cell r="B102" t="str">
            <v>A</v>
          </cell>
          <cell r="C102">
            <v>1</v>
          </cell>
          <cell r="D102">
            <v>2207</v>
          </cell>
          <cell r="E102" t="str">
            <v>CHS Agronegocio - Ind. e Comerci</v>
          </cell>
          <cell r="F102">
            <v>1215</v>
          </cell>
          <cell r="G102">
            <v>0</v>
          </cell>
          <cell r="H102">
            <v>1215</v>
          </cell>
          <cell r="I102">
            <v>0</v>
          </cell>
        </row>
        <row r="103">
          <cell r="A103" t="str">
            <v>1.1.2.01.01.0579</v>
          </cell>
          <cell r="B103" t="str">
            <v>A</v>
          </cell>
          <cell r="C103">
            <v>1</v>
          </cell>
          <cell r="D103">
            <v>2225</v>
          </cell>
          <cell r="E103" t="str">
            <v>Maxtec</v>
          </cell>
          <cell r="F103">
            <v>143.76</v>
          </cell>
          <cell r="G103">
            <v>143.76</v>
          </cell>
          <cell r="H103">
            <v>143.76</v>
          </cell>
          <cell r="I103">
            <v>143.76</v>
          </cell>
        </row>
        <row r="104">
          <cell r="A104" t="str">
            <v>1.1.2.01.01.0581</v>
          </cell>
          <cell r="B104" t="str">
            <v>A</v>
          </cell>
          <cell r="C104">
            <v>1</v>
          </cell>
          <cell r="D104">
            <v>2227</v>
          </cell>
          <cell r="E104" t="str">
            <v>Tequimar</v>
          </cell>
          <cell r="F104">
            <v>1882.2</v>
          </cell>
          <cell r="G104">
            <v>3579.03</v>
          </cell>
          <cell r="H104">
            <v>1882.2</v>
          </cell>
          <cell r="I104">
            <v>3579.03</v>
          </cell>
        </row>
        <row r="105">
          <cell r="A105" t="str">
            <v>1.1.2.01.01.0582</v>
          </cell>
          <cell r="B105" t="str">
            <v>A</v>
          </cell>
          <cell r="C105">
            <v>1</v>
          </cell>
          <cell r="D105">
            <v>2228</v>
          </cell>
          <cell r="E105" t="str">
            <v>Amaggi &amp; LD Commodities Term. Po</v>
          </cell>
          <cell r="F105">
            <v>0</v>
          </cell>
          <cell r="G105">
            <v>1103031.81</v>
          </cell>
          <cell r="H105">
            <v>741033.81</v>
          </cell>
          <cell r="I105">
            <v>361998</v>
          </cell>
        </row>
        <row r="106">
          <cell r="A106" t="str">
            <v>1.1.2.01.01.0585</v>
          </cell>
          <cell r="B106" t="str">
            <v>A</v>
          </cell>
          <cell r="C106">
            <v>1</v>
          </cell>
          <cell r="D106">
            <v>2234</v>
          </cell>
          <cell r="E106" t="str">
            <v>Abengoa Construção Brasil Ltda</v>
          </cell>
          <cell r="F106">
            <v>0</v>
          </cell>
          <cell r="G106">
            <v>4.7300000000000004</v>
          </cell>
          <cell r="H106">
            <v>4.7300000000000004</v>
          </cell>
          <cell r="I106">
            <v>0</v>
          </cell>
        </row>
        <row r="107">
          <cell r="A107" t="str">
            <v>1.1.2.01.01.0597</v>
          </cell>
          <cell r="B107" t="str">
            <v>A</v>
          </cell>
          <cell r="C107">
            <v>1</v>
          </cell>
          <cell r="D107">
            <v>2271</v>
          </cell>
          <cell r="E107" t="str">
            <v>Ebes Importadora e Distribuidora</v>
          </cell>
          <cell r="F107">
            <v>48.32</v>
          </cell>
          <cell r="G107">
            <v>97.65</v>
          </cell>
          <cell r="H107">
            <v>96.64</v>
          </cell>
          <cell r="I107">
            <v>49.33</v>
          </cell>
        </row>
        <row r="108">
          <cell r="A108" t="str">
            <v>1.1.2.01.01.0598</v>
          </cell>
          <cell r="B108" t="str">
            <v>A</v>
          </cell>
          <cell r="C108">
            <v>1</v>
          </cell>
          <cell r="D108">
            <v>2276</v>
          </cell>
          <cell r="E108" t="str">
            <v>Telefônica Brasil S.A.</v>
          </cell>
          <cell r="F108">
            <v>3879.89</v>
          </cell>
          <cell r="G108">
            <v>3674.24</v>
          </cell>
          <cell r="H108">
            <v>3879.89</v>
          </cell>
          <cell r="I108">
            <v>3674.24</v>
          </cell>
        </row>
        <row r="109">
          <cell r="A109" t="str">
            <v>1.1.2.01.01.0599</v>
          </cell>
          <cell r="B109" t="str">
            <v>A</v>
          </cell>
          <cell r="C109">
            <v>1</v>
          </cell>
          <cell r="D109">
            <v>2278</v>
          </cell>
          <cell r="E109" t="str">
            <v>Wilhelmsen Ships  - São Luís</v>
          </cell>
          <cell r="F109">
            <v>58384.46</v>
          </cell>
          <cell r="G109">
            <v>0</v>
          </cell>
          <cell r="H109">
            <v>58384.46</v>
          </cell>
          <cell r="I109">
            <v>0</v>
          </cell>
        </row>
        <row r="110">
          <cell r="A110" t="str">
            <v>1.1.2.01.01.0608</v>
          </cell>
          <cell r="B110" t="str">
            <v>A</v>
          </cell>
          <cell r="C110">
            <v>1</v>
          </cell>
          <cell r="D110">
            <v>2292</v>
          </cell>
          <cell r="E110" t="str">
            <v>FERTIMPORT S/A - São Luís</v>
          </cell>
          <cell r="F110">
            <v>4394.8</v>
          </cell>
          <cell r="G110">
            <v>136731.45000000001</v>
          </cell>
          <cell r="H110">
            <v>141126.25</v>
          </cell>
          <cell r="I110">
            <v>0</v>
          </cell>
        </row>
        <row r="111">
          <cell r="A111" t="str">
            <v>1.1.2.01.01.0610</v>
          </cell>
          <cell r="B111" t="str">
            <v>A</v>
          </cell>
          <cell r="C111">
            <v>1</v>
          </cell>
          <cell r="D111">
            <v>2302</v>
          </cell>
          <cell r="E111" t="str">
            <v>G5 Soluções Logística e Transpor</v>
          </cell>
          <cell r="F111">
            <v>616.1</v>
          </cell>
          <cell r="G111">
            <v>426.36</v>
          </cell>
          <cell r="H111">
            <v>1042.46</v>
          </cell>
          <cell r="I111">
            <v>0</v>
          </cell>
        </row>
        <row r="112">
          <cell r="A112" t="str">
            <v>1.1.2.01.01.0611</v>
          </cell>
          <cell r="B112" t="str">
            <v>A</v>
          </cell>
          <cell r="C112">
            <v>1</v>
          </cell>
          <cell r="D112">
            <v>2307</v>
          </cell>
          <cell r="E112" t="str">
            <v>Bunge Alimentos S.A</v>
          </cell>
          <cell r="F112">
            <v>173151.55</v>
          </cell>
          <cell r="G112">
            <v>179154.97</v>
          </cell>
          <cell r="H112">
            <v>350490.42</v>
          </cell>
          <cell r="I112">
            <v>1816.1</v>
          </cell>
        </row>
        <row r="113">
          <cell r="A113" t="str">
            <v>1.1.2.01.01.0622</v>
          </cell>
          <cell r="B113" t="str">
            <v>A</v>
          </cell>
          <cell r="C113">
            <v>1</v>
          </cell>
          <cell r="D113">
            <v>2360</v>
          </cell>
          <cell r="E113" t="str">
            <v>Glencore Importadora e Exportado</v>
          </cell>
          <cell r="F113">
            <v>173515.9</v>
          </cell>
          <cell r="G113">
            <v>5073.6000000000004</v>
          </cell>
          <cell r="H113">
            <v>178589.5</v>
          </cell>
          <cell r="I113">
            <v>0</v>
          </cell>
        </row>
        <row r="114">
          <cell r="A114" t="str">
            <v>1.1.2.01.01.0627</v>
          </cell>
          <cell r="B114" t="str">
            <v>A</v>
          </cell>
          <cell r="C114">
            <v>1</v>
          </cell>
          <cell r="D114">
            <v>2368</v>
          </cell>
          <cell r="E114" t="str">
            <v>Glenda de Lourdes F.dos Santos-M</v>
          </cell>
          <cell r="F114">
            <v>8180.31</v>
          </cell>
          <cell r="G114">
            <v>2726.77</v>
          </cell>
          <cell r="H114">
            <v>2726.77</v>
          </cell>
          <cell r="I114">
            <v>8180.31</v>
          </cell>
        </row>
        <row r="115">
          <cell r="A115" t="str">
            <v>1.1.2.01.01.0628</v>
          </cell>
          <cell r="B115" t="str">
            <v>A</v>
          </cell>
          <cell r="C115">
            <v>1</v>
          </cell>
          <cell r="D115">
            <v>2369</v>
          </cell>
          <cell r="E115" t="str">
            <v>Ribeirão S.A - São Luís</v>
          </cell>
          <cell r="F115">
            <v>84779.27</v>
          </cell>
          <cell r="G115">
            <v>52341.22</v>
          </cell>
          <cell r="H115">
            <v>108021</v>
          </cell>
          <cell r="I115">
            <v>29099.49</v>
          </cell>
        </row>
        <row r="116">
          <cell r="A116" t="str">
            <v>1.1.2.01.01.0632</v>
          </cell>
          <cell r="B116" t="str">
            <v>A</v>
          </cell>
          <cell r="C116">
            <v>1</v>
          </cell>
          <cell r="D116">
            <v>2378</v>
          </cell>
          <cell r="E116" t="str">
            <v>Temape - Terminais Marítimos Per</v>
          </cell>
          <cell r="F116">
            <v>12305.27</v>
          </cell>
          <cell r="G116">
            <v>5753.84</v>
          </cell>
          <cell r="H116">
            <v>18059.11</v>
          </cell>
          <cell r="I116">
            <v>0</v>
          </cell>
        </row>
        <row r="117">
          <cell r="A117" t="str">
            <v>1.1.2.01.01.0633</v>
          </cell>
          <cell r="B117" t="str">
            <v>A</v>
          </cell>
          <cell r="C117">
            <v>1</v>
          </cell>
          <cell r="D117">
            <v>2379</v>
          </cell>
          <cell r="E117" t="str">
            <v>SP Ind. e Dist. de Petróleo Ltda</v>
          </cell>
          <cell r="F117">
            <v>12320.67</v>
          </cell>
          <cell r="G117">
            <v>20157.55</v>
          </cell>
          <cell r="H117">
            <v>32478.22</v>
          </cell>
          <cell r="I117">
            <v>0</v>
          </cell>
        </row>
        <row r="118">
          <cell r="A118" t="str">
            <v>1.1.2.01.01.0635</v>
          </cell>
          <cell r="B118" t="str">
            <v>A</v>
          </cell>
          <cell r="C118">
            <v>1</v>
          </cell>
          <cell r="D118">
            <v>2381</v>
          </cell>
          <cell r="E118" t="str">
            <v>Dislub Combustíveis Ltda</v>
          </cell>
          <cell r="F118">
            <v>7675.62</v>
          </cell>
          <cell r="G118">
            <v>5771.85</v>
          </cell>
          <cell r="H118">
            <v>13447.47</v>
          </cell>
          <cell r="I118">
            <v>0</v>
          </cell>
        </row>
        <row r="119">
          <cell r="A119" t="str">
            <v>1.1.2.01.01.0654</v>
          </cell>
          <cell r="B119" t="str">
            <v>A</v>
          </cell>
          <cell r="C119">
            <v>1</v>
          </cell>
          <cell r="D119">
            <v>2433</v>
          </cell>
          <cell r="E119" t="str">
            <v>Blueway Trading Imp e Exp - São</v>
          </cell>
          <cell r="F119">
            <v>212.64</v>
          </cell>
          <cell r="G119">
            <v>0</v>
          </cell>
          <cell r="H119">
            <v>212.64</v>
          </cell>
          <cell r="I119">
            <v>0</v>
          </cell>
        </row>
        <row r="120">
          <cell r="A120" t="str">
            <v>1.1.2.01.01.0656</v>
          </cell>
          <cell r="B120" t="str">
            <v>A</v>
          </cell>
          <cell r="C120">
            <v>1</v>
          </cell>
          <cell r="D120">
            <v>2436</v>
          </cell>
          <cell r="E120" t="str">
            <v>ADG Transportes Ltda</v>
          </cell>
          <cell r="F120">
            <v>93.94</v>
          </cell>
          <cell r="G120">
            <v>0</v>
          </cell>
          <cell r="H120">
            <v>46.97</v>
          </cell>
          <cell r="I120">
            <v>46.97</v>
          </cell>
        </row>
        <row r="121">
          <cell r="A121" t="str">
            <v>1.1.2.01.01.0657</v>
          </cell>
          <cell r="B121" t="str">
            <v>A</v>
          </cell>
          <cell r="C121">
            <v>1</v>
          </cell>
          <cell r="D121">
            <v>2441</v>
          </cell>
          <cell r="E121" t="str">
            <v>Setta Combustíveis S/A</v>
          </cell>
          <cell r="F121">
            <v>5103.9799999999996</v>
          </cell>
          <cell r="G121">
            <v>4143.5</v>
          </cell>
          <cell r="H121">
            <v>9247.48</v>
          </cell>
          <cell r="I121">
            <v>0</v>
          </cell>
        </row>
        <row r="122">
          <cell r="A122" t="str">
            <v>1.1.2.01.01.0672</v>
          </cell>
          <cell r="B122" t="str">
            <v>A</v>
          </cell>
          <cell r="C122">
            <v>1</v>
          </cell>
          <cell r="D122">
            <v>2519</v>
          </cell>
          <cell r="E122" t="str">
            <v>Green Distribuidora de Petroleo</v>
          </cell>
          <cell r="F122">
            <v>3823.16</v>
          </cell>
          <cell r="G122">
            <v>3461.58</v>
          </cell>
          <cell r="H122">
            <v>6410</v>
          </cell>
          <cell r="I122">
            <v>874.74</v>
          </cell>
        </row>
        <row r="123">
          <cell r="A123" t="str">
            <v>1.1.2.01.01.0676</v>
          </cell>
          <cell r="B123" t="str">
            <v>A</v>
          </cell>
          <cell r="C123">
            <v>1</v>
          </cell>
          <cell r="D123">
            <v>2550</v>
          </cell>
          <cell r="E123" t="str">
            <v>Cargill Agrícola S.A - Guarujá</v>
          </cell>
          <cell r="F123">
            <v>0</v>
          </cell>
          <cell r="G123">
            <v>172002.5</v>
          </cell>
          <cell r="H123">
            <v>172002.5</v>
          </cell>
          <cell r="I123">
            <v>0</v>
          </cell>
        </row>
        <row r="124">
          <cell r="A124" t="str">
            <v>1.1.2.01.01.0682</v>
          </cell>
          <cell r="B124" t="str">
            <v>A</v>
          </cell>
          <cell r="C124">
            <v>1</v>
          </cell>
          <cell r="D124">
            <v>2585</v>
          </cell>
          <cell r="E124" t="str">
            <v>VLI Multimodal</v>
          </cell>
          <cell r="F124">
            <v>1207011.57</v>
          </cell>
          <cell r="G124">
            <v>1817570.89</v>
          </cell>
          <cell r="H124">
            <v>1261944.45</v>
          </cell>
          <cell r="I124">
            <v>1762638.01</v>
          </cell>
        </row>
        <row r="125">
          <cell r="A125" t="str">
            <v>1.1.2.01.01.0689</v>
          </cell>
          <cell r="B125" t="str">
            <v>A</v>
          </cell>
          <cell r="C125">
            <v>1</v>
          </cell>
          <cell r="D125">
            <v>2643</v>
          </cell>
          <cell r="E125" t="str">
            <v>Mapa Comissária Despachos Aduane</v>
          </cell>
          <cell r="F125">
            <v>0</v>
          </cell>
          <cell r="G125">
            <v>422.73</v>
          </cell>
          <cell r="H125">
            <v>422.73</v>
          </cell>
          <cell r="I125">
            <v>0</v>
          </cell>
        </row>
        <row r="126">
          <cell r="A126" t="str">
            <v>1.1.2.01.01.0690</v>
          </cell>
          <cell r="B126" t="str">
            <v>A</v>
          </cell>
          <cell r="C126">
            <v>1</v>
          </cell>
          <cell r="D126">
            <v>2656</v>
          </cell>
          <cell r="E126" t="str">
            <v>São Paulo Três Locação de Torres</v>
          </cell>
          <cell r="F126">
            <v>5930.99</v>
          </cell>
          <cell r="G126">
            <v>5930.99</v>
          </cell>
          <cell r="H126">
            <v>5883.28</v>
          </cell>
          <cell r="I126">
            <v>5978.7</v>
          </cell>
        </row>
        <row r="127">
          <cell r="A127" t="str">
            <v>1.1.2.01.01.0696</v>
          </cell>
          <cell r="B127" t="str">
            <v>A</v>
          </cell>
          <cell r="C127">
            <v>1</v>
          </cell>
          <cell r="D127">
            <v>2673</v>
          </cell>
          <cell r="E127" t="str">
            <v>Transrio MTZ</v>
          </cell>
          <cell r="F127">
            <v>2447.48</v>
          </cell>
          <cell r="G127">
            <v>2447.48</v>
          </cell>
          <cell r="H127">
            <v>2447.48</v>
          </cell>
          <cell r="I127">
            <v>2447.48</v>
          </cell>
        </row>
        <row r="128">
          <cell r="A128" t="str">
            <v>1.1.2.01.01.0697</v>
          </cell>
          <cell r="B128" t="str">
            <v>A</v>
          </cell>
          <cell r="C128">
            <v>1</v>
          </cell>
          <cell r="D128">
            <v>2674</v>
          </cell>
          <cell r="E128" t="str">
            <v>GDX Log Transportes</v>
          </cell>
          <cell r="F128">
            <v>0</v>
          </cell>
          <cell r="G128">
            <v>781.46</v>
          </cell>
          <cell r="H128">
            <v>781.46</v>
          </cell>
          <cell r="I128">
            <v>0</v>
          </cell>
        </row>
        <row r="129">
          <cell r="A129" t="str">
            <v>1.1.2.01.01.0703</v>
          </cell>
          <cell r="B129" t="str">
            <v>A</v>
          </cell>
          <cell r="C129">
            <v>1</v>
          </cell>
          <cell r="D129">
            <v>2716</v>
          </cell>
          <cell r="E129" t="str">
            <v>Copersucar S.A.</v>
          </cell>
          <cell r="F129">
            <v>0</v>
          </cell>
          <cell r="G129">
            <v>2858.45</v>
          </cell>
          <cell r="H129">
            <v>2800.6</v>
          </cell>
          <cell r="I129">
            <v>57.85</v>
          </cell>
        </row>
        <row r="130">
          <cell r="A130" t="str">
            <v>1.1.2.01.01.0704</v>
          </cell>
          <cell r="B130" t="str">
            <v>A</v>
          </cell>
          <cell r="C130">
            <v>1</v>
          </cell>
          <cell r="D130">
            <v>2724</v>
          </cell>
          <cell r="E130" t="str">
            <v>Pedro Yan Sá Pinto Alimentos -Me</v>
          </cell>
          <cell r="F130">
            <v>3811.73</v>
          </cell>
          <cell r="G130">
            <v>3359.89</v>
          </cell>
          <cell r="H130">
            <v>5319.29</v>
          </cell>
          <cell r="I130">
            <v>1852.33</v>
          </cell>
        </row>
        <row r="131">
          <cell r="A131" t="str">
            <v>1.1.2.01.01.0706</v>
          </cell>
          <cell r="B131" t="str">
            <v>A</v>
          </cell>
          <cell r="C131">
            <v>1</v>
          </cell>
          <cell r="D131">
            <v>2726</v>
          </cell>
          <cell r="E131" t="str">
            <v>Gavilon do Brasil</v>
          </cell>
          <cell r="F131">
            <v>5974.01</v>
          </cell>
          <cell r="G131">
            <v>267785.44</v>
          </cell>
          <cell r="H131">
            <v>85924.800000000003</v>
          </cell>
          <cell r="I131">
            <v>187834.65</v>
          </cell>
        </row>
        <row r="132">
          <cell r="A132" t="str">
            <v>1.1.2.01.01.0707</v>
          </cell>
          <cell r="B132" t="str">
            <v>A</v>
          </cell>
          <cell r="C132">
            <v>1</v>
          </cell>
          <cell r="D132">
            <v>2738</v>
          </cell>
          <cell r="E132" t="str">
            <v>GAC Logística do Brasil Ltda</v>
          </cell>
          <cell r="F132">
            <v>0</v>
          </cell>
          <cell r="G132">
            <v>415489.99</v>
          </cell>
          <cell r="H132">
            <v>376521.22</v>
          </cell>
          <cell r="I132">
            <v>38968.769999999997</v>
          </cell>
        </row>
        <row r="133">
          <cell r="A133" t="str">
            <v>1.1.2.01.01.0708</v>
          </cell>
          <cell r="B133" t="str">
            <v>A</v>
          </cell>
          <cell r="C133">
            <v>1</v>
          </cell>
          <cell r="D133">
            <v>2754</v>
          </cell>
          <cell r="E133" t="str">
            <v>Federal Distribuidora de Petróle</v>
          </cell>
          <cell r="F133">
            <v>8057.51</v>
          </cell>
          <cell r="G133">
            <v>5953.11</v>
          </cell>
          <cell r="H133">
            <v>10542.9</v>
          </cell>
          <cell r="I133">
            <v>3467.72</v>
          </cell>
        </row>
        <row r="134">
          <cell r="A134" t="str">
            <v>1.1.2.01.01.0712</v>
          </cell>
          <cell r="B134" t="str">
            <v>A</v>
          </cell>
          <cell r="C134">
            <v>1</v>
          </cell>
          <cell r="D134">
            <v>2782</v>
          </cell>
          <cell r="E134" t="str">
            <v>Novaagri Infraestrutura de Armaz</v>
          </cell>
          <cell r="F134">
            <v>312822.71999999997</v>
          </cell>
          <cell r="G134">
            <v>34659.43</v>
          </cell>
          <cell r="H134">
            <v>329407.46999999997</v>
          </cell>
          <cell r="I134">
            <v>18074.68</v>
          </cell>
        </row>
        <row r="135">
          <cell r="A135" t="str">
            <v>1.1.2.01.01.0714</v>
          </cell>
          <cell r="B135" t="str">
            <v>A</v>
          </cell>
          <cell r="C135">
            <v>1</v>
          </cell>
          <cell r="D135">
            <v>2784</v>
          </cell>
          <cell r="E135" t="str">
            <v>Rochamar Agência Marítima - São</v>
          </cell>
          <cell r="F135">
            <v>9145.19</v>
          </cell>
          <cell r="G135">
            <v>18074.95</v>
          </cell>
          <cell r="H135">
            <v>15995.53</v>
          </cell>
          <cell r="I135">
            <v>11224.61</v>
          </cell>
        </row>
        <row r="136">
          <cell r="A136" t="str">
            <v>1.1.2.01.01.0716</v>
          </cell>
          <cell r="B136" t="str">
            <v>A</v>
          </cell>
          <cell r="C136">
            <v>1</v>
          </cell>
          <cell r="D136">
            <v>2791</v>
          </cell>
          <cell r="E136" t="str">
            <v>Tequimar-Filial</v>
          </cell>
          <cell r="F136">
            <v>161773.29</v>
          </cell>
          <cell r="G136">
            <v>266808.56</v>
          </cell>
          <cell r="H136">
            <v>266808.56</v>
          </cell>
          <cell r="I136">
            <v>161773.29</v>
          </cell>
        </row>
        <row r="137">
          <cell r="A137" t="str">
            <v>1.1.2.01.01.0723</v>
          </cell>
          <cell r="B137" t="str">
            <v>A</v>
          </cell>
          <cell r="C137">
            <v>1</v>
          </cell>
          <cell r="D137">
            <v>2817</v>
          </cell>
          <cell r="E137" t="str">
            <v>Amart Services Consultoria</v>
          </cell>
          <cell r="F137">
            <v>3387.15</v>
          </cell>
          <cell r="G137">
            <v>3922.9</v>
          </cell>
          <cell r="H137">
            <v>7310.05</v>
          </cell>
          <cell r="I137">
            <v>0</v>
          </cell>
        </row>
        <row r="138">
          <cell r="A138" t="str">
            <v>1.1.2.01.01.0727</v>
          </cell>
          <cell r="B138" t="str">
            <v>A</v>
          </cell>
          <cell r="C138">
            <v>1</v>
          </cell>
          <cell r="D138">
            <v>2846</v>
          </cell>
          <cell r="E138" t="str">
            <v>Machado Transportadora e Logisti</v>
          </cell>
          <cell r="F138">
            <v>862.38</v>
          </cell>
          <cell r="G138">
            <v>0</v>
          </cell>
          <cell r="H138">
            <v>862.38</v>
          </cell>
          <cell r="I138">
            <v>0</v>
          </cell>
        </row>
        <row r="139">
          <cell r="A139" t="str">
            <v>1.1.2.01.01.0731</v>
          </cell>
          <cell r="B139" t="str">
            <v>A</v>
          </cell>
          <cell r="C139">
            <v>1</v>
          </cell>
          <cell r="D139">
            <v>2874</v>
          </cell>
          <cell r="E139" t="str">
            <v>FAN - Distribuidora de Petróleo</v>
          </cell>
          <cell r="F139">
            <v>1123.9100000000001</v>
          </cell>
          <cell r="G139">
            <v>2241.37</v>
          </cell>
          <cell r="H139">
            <v>3365.28</v>
          </cell>
          <cell r="I139">
            <v>0</v>
          </cell>
        </row>
        <row r="140">
          <cell r="A140" t="str">
            <v>1.1.2.01.01.0737</v>
          </cell>
          <cell r="B140" t="str">
            <v>A</v>
          </cell>
          <cell r="C140">
            <v>1</v>
          </cell>
          <cell r="D140">
            <v>2900</v>
          </cell>
          <cell r="E140" t="str">
            <v>Agrex do Brasil S.A. - Monte Ale</v>
          </cell>
          <cell r="F140">
            <v>3645.02</v>
          </cell>
          <cell r="G140">
            <v>76.5</v>
          </cell>
          <cell r="H140">
            <v>3645</v>
          </cell>
          <cell r="I140">
            <v>76.52</v>
          </cell>
        </row>
        <row r="141">
          <cell r="A141" t="str">
            <v>1.1.2.01.01.0740</v>
          </cell>
          <cell r="B141" t="str">
            <v>A</v>
          </cell>
          <cell r="C141">
            <v>1</v>
          </cell>
          <cell r="D141">
            <v>2920</v>
          </cell>
          <cell r="E141" t="str">
            <v>ADM do Brasi Ltda</v>
          </cell>
          <cell r="F141">
            <v>233915.22</v>
          </cell>
          <cell r="G141">
            <v>0</v>
          </cell>
          <cell r="H141">
            <v>233915.22</v>
          </cell>
          <cell r="I141">
            <v>0</v>
          </cell>
        </row>
        <row r="142">
          <cell r="A142" t="str">
            <v>1.1.2.01.01.0748</v>
          </cell>
          <cell r="B142" t="str">
            <v>A</v>
          </cell>
          <cell r="C142">
            <v>1</v>
          </cell>
          <cell r="D142">
            <v>2953</v>
          </cell>
          <cell r="E142" t="str">
            <v>NML - Tankers &amp; Bulkers</v>
          </cell>
          <cell r="F142">
            <v>0</v>
          </cell>
          <cell r="G142">
            <v>24791.040000000001</v>
          </cell>
          <cell r="H142">
            <v>18381.73</v>
          </cell>
          <cell r="I142">
            <v>6409.31</v>
          </cell>
        </row>
        <row r="143">
          <cell r="A143" t="str">
            <v>1.1.2.01.01.0751</v>
          </cell>
          <cell r="B143" t="str">
            <v>A</v>
          </cell>
          <cell r="C143">
            <v>1</v>
          </cell>
          <cell r="D143">
            <v>2962</v>
          </cell>
          <cell r="E143" t="str">
            <v>João Paulo de Aquino Rocha</v>
          </cell>
          <cell r="F143">
            <v>2974</v>
          </cell>
          <cell r="G143">
            <v>0</v>
          </cell>
          <cell r="H143">
            <v>0</v>
          </cell>
          <cell r="I143">
            <v>2974</v>
          </cell>
        </row>
        <row r="144">
          <cell r="A144" t="str">
            <v>1.1.2.01.01.0753</v>
          </cell>
          <cell r="B144" t="str">
            <v>A</v>
          </cell>
          <cell r="C144">
            <v>1</v>
          </cell>
          <cell r="D144">
            <v>2970</v>
          </cell>
          <cell r="E144" t="str">
            <v>Lachmann Agência Marítima Ltda</v>
          </cell>
          <cell r="F144">
            <v>4591.46</v>
          </cell>
          <cell r="G144">
            <v>0</v>
          </cell>
          <cell r="H144">
            <v>4591.46</v>
          </cell>
          <cell r="I144">
            <v>0</v>
          </cell>
        </row>
        <row r="145">
          <cell r="A145" t="str">
            <v>1.1.2.01.01.0757</v>
          </cell>
          <cell r="B145" t="str">
            <v>A</v>
          </cell>
          <cell r="C145">
            <v>1</v>
          </cell>
          <cell r="D145">
            <v>2999</v>
          </cell>
          <cell r="E145" t="str">
            <v>Transglobal Operações Portuárias</v>
          </cell>
          <cell r="F145">
            <v>894.86</v>
          </cell>
          <cell r="G145">
            <v>8641.81</v>
          </cell>
          <cell r="H145">
            <v>7497.62</v>
          </cell>
          <cell r="I145">
            <v>2039.05</v>
          </cell>
        </row>
        <row r="146">
          <cell r="A146" t="str">
            <v>1.1.2.01.01.0763</v>
          </cell>
          <cell r="B146" t="str">
            <v>A</v>
          </cell>
          <cell r="C146">
            <v>1</v>
          </cell>
          <cell r="D146">
            <v>3797</v>
          </cell>
          <cell r="E146" t="str">
            <v>North Star Serviços Marítimos Lt</v>
          </cell>
          <cell r="F146">
            <v>50912.02</v>
          </cell>
          <cell r="G146">
            <v>2536.9899999999998</v>
          </cell>
          <cell r="H146">
            <v>50912.02</v>
          </cell>
          <cell r="I146">
            <v>2536.9899999999998</v>
          </cell>
        </row>
        <row r="147">
          <cell r="A147" t="str">
            <v>1.1.2.01.01.0764</v>
          </cell>
          <cell r="B147" t="str">
            <v>A</v>
          </cell>
          <cell r="C147">
            <v>1</v>
          </cell>
          <cell r="D147">
            <v>3798</v>
          </cell>
          <cell r="E147" t="str">
            <v>Maria Alice Mendes</v>
          </cell>
          <cell r="F147">
            <v>3285.6</v>
          </cell>
          <cell r="G147">
            <v>1682.4</v>
          </cell>
          <cell r="H147">
            <v>3285.18</v>
          </cell>
          <cell r="I147">
            <v>1682.82</v>
          </cell>
        </row>
        <row r="148">
          <cell r="A148" t="str">
            <v>1.1.2.01.01.0765</v>
          </cell>
          <cell r="B148" t="str">
            <v>A</v>
          </cell>
          <cell r="C148">
            <v>1</v>
          </cell>
          <cell r="D148">
            <v>3801</v>
          </cell>
          <cell r="E148" t="str">
            <v>Topázio Construções Ltda</v>
          </cell>
          <cell r="F148">
            <v>3500</v>
          </cell>
          <cell r="G148">
            <v>0</v>
          </cell>
          <cell r="H148">
            <v>3500</v>
          </cell>
          <cell r="I148">
            <v>0</v>
          </cell>
        </row>
        <row r="149">
          <cell r="A149" t="str">
            <v>1.1.2.01.01.0773</v>
          </cell>
          <cell r="B149" t="str">
            <v>A</v>
          </cell>
          <cell r="C149">
            <v>1</v>
          </cell>
          <cell r="D149">
            <v>3824</v>
          </cell>
          <cell r="E149" t="str">
            <v>Yara Brasil Fertilizantes S/A</v>
          </cell>
          <cell r="F149">
            <v>34803.660000000003</v>
          </cell>
          <cell r="G149">
            <v>189205.81</v>
          </cell>
          <cell r="H149">
            <v>123173.75999999999</v>
          </cell>
          <cell r="I149">
            <v>100835.71</v>
          </cell>
        </row>
        <row r="150">
          <cell r="A150" t="str">
            <v>1.1.2.01.01.0775</v>
          </cell>
          <cell r="B150" t="str">
            <v>A</v>
          </cell>
          <cell r="C150">
            <v>1</v>
          </cell>
          <cell r="D150">
            <v>3841</v>
          </cell>
          <cell r="E150" t="str">
            <v>E S Pinheiro Carvalho - ME</v>
          </cell>
          <cell r="F150">
            <v>0</v>
          </cell>
          <cell r="G150">
            <v>23769.93</v>
          </cell>
          <cell r="H150">
            <v>0</v>
          </cell>
          <cell r="I150">
            <v>23769.93</v>
          </cell>
        </row>
        <row r="151">
          <cell r="A151" t="str">
            <v>1.1.2.01.01.0777</v>
          </cell>
          <cell r="B151" t="str">
            <v>A</v>
          </cell>
          <cell r="C151">
            <v>1</v>
          </cell>
          <cell r="D151">
            <v>3846</v>
          </cell>
          <cell r="E151" t="str">
            <v>ARBEMPORTO-MA</v>
          </cell>
          <cell r="F151">
            <v>636.17999999999995</v>
          </cell>
          <cell r="G151">
            <v>636.17999999999995</v>
          </cell>
          <cell r="H151">
            <v>1272.3599999999999</v>
          </cell>
          <cell r="I151">
            <v>0</v>
          </cell>
        </row>
        <row r="152">
          <cell r="A152" t="str">
            <v>1.1.2.01.01.0780</v>
          </cell>
          <cell r="B152" t="str">
            <v>A</v>
          </cell>
          <cell r="C152">
            <v>1</v>
          </cell>
          <cell r="D152">
            <v>3859</v>
          </cell>
          <cell r="E152" t="str">
            <v>DTA Engenharia Filial</v>
          </cell>
          <cell r="F152">
            <v>7.24</v>
          </cell>
          <cell r="G152">
            <v>0</v>
          </cell>
          <cell r="H152">
            <v>0</v>
          </cell>
          <cell r="I152">
            <v>7.24</v>
          </cell>
        </row>
        <row r="153">
          <cell r="A153" t="str">
            <v>1.1.2.01.01.0781</v>
          </cell>
          <cell r="B153" t="str">
            <v>A</v>
          </cell>
          <cell r="C153">
            <v>1</v>
          </cell>
          <cell r="D153">
            <v>3860</v>
          </cell>
          <cell r="E153" t="str">
            <v>Atlantimport Comercial S/A</v>
          </cell>
          <cell r="F153">
            <v>0</v>
          </cell>
          <cell r="G153">
            <v>137280.65</v>
          </cell>
          <cell r="H153">
            <v>130416.63</v>
          </cell>
          <cell r="I153">
            <v>6864.02</v>
          </cell>
        </row>
        <row r="154">
          <cell r="A154" t="str">
            <v>1.1.2.01.01.0793</v>
          </cell>
          <cell r="B154" t="str">
            <v>A</v>
          </cell>
          <cell r="C154">
            <v>1</v>
          </cell>
          <cell r="D154">
            <v>3895</v>
          </cell>
          <cell r="E154" t="str">
            <v>GSA - General Shipping Agencies</v>
          </cell>
          <cell r="F154">
            <v>0</v>
          </cell>
          <cell r="G154">
            <v>46.97</v>
          </cell>
          <cell r="H154">
            <v>0</v>
          </cell>
          <cell r="I154">
            <v>46.97</v>
          </cell>
        </row>
        <row r="155">
          <cell r="A155" t="str">
            <v>1.1.2.01.01.0798</v>
          </cell>
          <cell r="B155" t="str">
            <v>A</v>
          </cell>
          <cell r="C155">
            <v>1</v>
          </cell>
          <cell r="D155">
            <v>3901</v>
          </cell>
          <cell r="E155" t="str">
            <v>Over Projects</v>
          </cell>
          <cell r="F155">
            <v>4868.37</v>
          </cell>
          <cell r="G155">
            <v>0</v>
          </cell>
          <cell r="H155">
            <v>4868.37</v>
          </cell>
          <cell r="I155">
            <v>0</v>
          </cell>
        </row>
        <row r="156">
          <cell r="A156" t="str">
            <v>1.1.2.01.01.0802</v>
          </cell>
          <cell r="B156" t="str">
            <v>A</v>
          </cell>
          <cell r="C156">
            <v>1</v>
          </cell>
          <cell r="D156">
            <v>3915</v>
          </cell>
          <cell r="E156" t="str">
            <v>CMA CGM do Brasil - Santos</v>
          </cell>
          <cell r="F156">
            <v>164.97</v>
          </cell>
          <cell r="G156">
            <v>0</v>
          </cell>
          <cell r="H156">
            <v>0</v>
          </cell>
          <cell r="I156">
            <v>164.97</v>
          </cell>
        </row>
        <row r="157">
          <cell r="A157" t="str">
            <v>1.1.2.01.01.0803</v>
          </cell>
          <cell r="B157" t="str">
            <v>A</v>
          </cell>
          <cell r="C157">
            <v>1</v>
          </cell>
          <cell r="D157">
            <v>3923</v>
          </cell>
          <cell r="E157" t="str">
            <v>Ferry Brasil Eireli</v>
          </cell>
          <cell r="F157">
            <v>693.59</v>
          </cell>
          <cell r="G157">
            <v>693.59</v>
          </cell>
          <cell r="H157">
            <v>693.59</v>
          </cell>
          <cell r="I157">
            <v>693.59</v>
          </cell>
        </row>
        <row r="158">
          <cell r="A158" t="str">
            <v>1.1.2.01.01.0804</v>
          </cell>
          <cell r="B158" t="str">
            <v>A</v>
          </cell>
          <cell r="C158">
            <v>1</v>
          </cell>
          <cell r="D158">
            <v>3926</v>
          </cell>
          <cell r="E158" t="str">
            <v>L F P Rodrigues Farmácia do Trab</v>
          </cell>
          <cell r="F158">
            <v>700</v>
          </cell>
          <cell r="G158">
            <v>700</v>
          </cell>
          <cell r="H158">
            <v>700</v>
          </cell>
          <cell r="I158">
            <v>700</v>
          </cell>
        </row>
        <row r="159">
          <cell r="A159" t="str">
            <v>1.1.2.01.01.0809</v>
          </cell>
          <cell r="B159" t="str">
            <v>A</v>
          </cell>
          <cell r="C159">
            <v>1</v>
          </cell>
          <cell r="D159">
            <v>3962</v>
          </cell>
          <cell r="E159" t="str">
            <v>Adubos Araguaia - Rondonópolis</v>
          </cell>
          <cell r="F159">
            <v>12784.84</v>
          </cell>
          <cell r="G159">
            <v>0</v>
          </cell>
          <cell r="H159">
            <v>12784.84</v>
          </cell>
          <cell r="I159">
            <v>0</v>
          </cell>
        </row>
        <row r="160">
          <cell r="A160" t="str">
            <v>1.1.2.01.01.0813</v>
          </cell>
          <cell r="B160" t="str">
            <v>A</v>
          </cell>
          <cell r="C160">
            <v>1</v>
          </cell>
          <cell r="D160">
            <v>3977</v>
          </cell>
          <cell r="E160" t="str">
            <v>Larco Comercial de Produtos de P</v>
          </cell>
          <cell r="F160">
            <v>5914.2</v>
          </cell>
          <cell r="G160">
            <v>1626.49</v>
          </cell>
          <cell r="H160">
            <v>6866.35</v>
          </cell>
          <cell r="I160">
            <v>674.34</v>
          </cell>
        </row>
        <row r="161">
          <cell r="A161" t="str">
            <v>1.1.2.01.01.0814</v>
          </cell>
          <cell r="B161" t="str">
            <v>A</v>
          </cell>
          <cell r="C161">
            <v>1</v>
          </cell>
          <cell r="D161">
            <v>3978</v>
          </cell>
          <cell r="E161" t="str">
            <v>R C Gomes Eireli</v>
          </cell>
          <cell r="F161">
            <v>83.75</v>
          </cell>
          <cell r="G161">
            <v>48.32</v>
          </cell>
          <cell r="H161">
            <v>83.75</v>
          </cell>
          <cell r="I161">
            <v>48.32</v>
          </cell>
        </row>
        <row r="162">
          <cell r="A162" t="str">
            <v>1.1.2.01.01.0816</v>
          </cell>
          <cell r="B162" t="str">
            <v>A</v>
          </cell>
          <cell r="C162">
            <v>1</v>
          </cell>
          <cell r="D162">
            <v>3993</v>
          </cell>
          <cell r="E162" t="str">
            <v>Risa S/A - Baixa Grande do Ribei</v>
          </cell>
          <cell r="F162">
            <v>150000</v>
          </cell>
          <cell r="G162">
            <v>0</v>
          </cell>
          <cell r="H162">
            <v>150000</v>
          </cell>
          <cell r="I162">
            <v>0</v>
          </cell>
        </row>
        <row r="163">
          <cell r="A163" t="str">
            <v>1.1.2.01.01.0818</v>
          </cell>
          <cell r="B163" t="str">
            <v>A</v>
          </cell>
          <cell r="C163">
            <v>1</v>
          </cell>
          <cell r="D163">
            <v>3999</v>
          </cell>
          <cell r="E163" t="str">
            <v>Itacel Terminal de Celulose de I</v>
          </cell>
          <cell r="F163">
            <v>0</v>
          </cell>
          <cell r="G163">
            <v>85718.67</v>
          </cell>
          <cell r="H163">
            <v>0</v>
          </cell>
          <cell r="I163">
            <v>85718.67</v>
          </cell>
        </row>
        <row r="164">
          <cell r="A164" t="str">
            <v>1.1.2.01.01.0819</v>
          </cell>
          <cell r="B164" t="str">
            <v>A</v>
          </cell>
          <cell r="C164">
            <v>1</v>
          </cell>
          <cell r="D164">
            <v>4004</v>
          </cell>
          <cell r="E164" t="str">
            <v>PetroBahia S/A</v>
          </cell>
          <cell r="F164">
            <v>0</v>
          </cell>
          <cell r="G164">
            <v>1270.72</v>
          </cell>
          <cell r="H164">
            <v>0</v>
          </cell>
          <cell r="I164">
            <v>1270.72</v>
          </cell>
        </row>
        <row r="165">
          <cell r="A165" t="str">
            <v>1.1.2.01.01.0820</v>
          </cell>
          <cell r="B165" t="str">
            <v>A</v>
          </cell>
          <cell r="C165">
            <v>1</v>
          </cell>
          <cell r="D165">
            <v>4005</v>
          </cell>
          <cell r="E165" t="str">
            <v>Masut Distribuidora</v>
          </cell>
          <cell r="F165">
            <v>0</v>
          </cell>
          <cell r="G165">
            <v>1247.75</v>
          </cell>
          <cell r="H165">
            <v>0</v>
          </cell>
          <cell r="I165">
            <v>1247.75</v>
          </cell>
        </row>
        <row r="166">
          <cell r="A166" t="str">
            <v>1.1.2.01.01.0821</v>
          </cell>
          <cell r="B166" t="str">
            <v>A</v>
          </cell>
          <cell r="C166">
            <v>1</v>
          </cell>
          <cell r="D166">
            <v>4008</v>
          </cell>
          <cell r="E166" t="str">
            <v>Mercantil Veras Eireli</v>
          </cell>
          <cell r="F166">
            <v>0</v>
          </cell>
          <cell r="G166">
            <v>597.34</v>
          </cell>
          <cell r="H166">
            <v>0</v>
          </cell>
          <cell r="I166">
            <v>597.34</v>
          </cell>
        </row>
        <row r="167">
          <cell r="A167" t="str">
            <v>1.1.2.01.01.0822</v>
          </cell>
          <cell r="B167" t="str">
            <v>A</v>
          </cell>
          <cell r="C167">
            <v>1</v>
          </cell>
          <cell r="D167">
            <v>4010</v>
          </cell>
          <cell r="E167" t="str">
            <v>GMS ServiçosMarítimos Gerais Ltd</v>
          </cell>
          <cell r="F167">
            <v>0</v>
          </cell>
          <cell r="G167">
            <v>3899.57</v>
          </cell>
          <cell r="H167">
            <v>0</v>
          </cell>
          <cell r="I167">
            <v>3899.57</v>
          </cell>
        </row>
        <row r="168">
          <cell r="A168" t="str">
            <v>1.1.2.01.02</v>
          </cell>
          <cell r="B168" t="str">
            <v>S</v>
          </cell>
          <cell r="C168">
            <v>1</v>
          </cell>
          <cell r="D168">
            <v>1514</v>
          </cell>
          <cell r="E168" t="str">
            <v>Recebimentos à Confirmar/Compens</v>
          </cell>
          <cell r="F168">
            <v>401877.25</v>
          </cell>
          <cell r="G168">
            <v>8709248.2200000007</v>
          </cell>
          <cell r="H168">
            <v>9111125.4700000007</v>
          </cell>
          <cell r="I168">
            <v>0</v>
          </cell>
        </row>
        <row r="169">
          <cell r="A169" t="str">
            <v>1.1.2.01.02.0002</v>
          </cell>
          <cell r="B169" t="str">
            <v>A</v>
          </cell>
          <cell r="C169">
            <v>1</v>
          </cell>
          <cell r="D169">
            <v>1525</v>
          </cell>
          <cell r="E169" t="str">
            <v>Cobrança à Compensar - Banco do</v>
          </cell>
          <cell r="F169">
            <v>401877.25</v>
          </cell>
          <cell r="G169">
            <v>8709248.2200000007</v>
          </cell>
          <cell r="H169">
            <v>9111125.4700000007</v>
          </cell>
          <cell r="I169">
            <v>0</v>
          </cell>
        </row>
        <row r="170">
          <cell r="A170" t="str">
            <v>1.1.2.01.03</v>
          </cell>
          <cell r="B170" t="str">
            <v>S</v>
          </cell>
          <cell r="C170">
            <v>1</v>
          </cell>
          <cell r="D170">
            <v>3778</v>
          </cell>
          <cell r="E170" t="str">
            <v>Provisão p/ Perdas nos Receb. -</v>
          </cell>
          <cell r="F170">
            <v>0</v>
          </cell>
          <cell r="G170">
            <v>0</v>
          </cell>
          <cell r="H170">
            <v>9529.99</v>
          </cell>
          <cell r="I170">
            <v>-9529.99</v>
          </cell>
        </row>
        <row r="171">
          <cell r="A171" t="str">
            <v>1.1.2.01.03.0001</v>
          </cell>
          <cell r="B171" t="str">
            <v>A</v>
          </cell>
          <cell r="C171">
            <v>1</v>
          </cell>
          <cell r="D171">
            <v>1613</v>
          </cell>
          <cell r="E171" t="str">
            <v>Provisão p/ Perdas nos Receb. -</v>
          </cell>
          <cell r="F171">
            <v>0</v>
          </cell>
          <cell r="G171">
            <v>0</v>
          </cell>
          <cell r="H171">
            <v>9529.99</v>
          </cell>
          <cell r="I171">
            <v>-9529.99</v>
          </cell>
        </row>
        <row r="172">
          <cell r="A172" t="str">
            <v>1.1.3</v>
          </cell>
          <cell r="B172" t="str">
            <v>S</v>
          </cell>
          <cell r="C172">
            <v>1</v>
          </cell>
          <cell r="D172">
            <v>234</v>
          </cell>
          <cell r="E172" t="str">
            <v>Almoxarifado</v>
          </cell>
          <cell r="F172">
            <v>129199.69</v>
          </cell>
          <cell r="G172">
            <v>12671.48</v>
          </cell>
          <cell r="H172">
            <v>16580.89</v>
          </cell>
          <cell r="I172">
            <v>125290.28</v>
          </cell>
        </row>
        <row r="173">
          <cell r="A173" t="str">
            <v>1.1.3.01</v>
          </cell>
          <cell r="B173" t="str">
            <v>A</v>
          </cell>
          <cell r="C173">
            <v>1</v>
          </cell>
          <cell r="D173">
            <v>235</v>
          </cell>
          <cell r="E173" t="str">
            <v>Material de Consumo</v>
          </cell>
          <cell r="F173">
            <v>129199.69</v>
          </cell>
          <cell r="G173">
            <v>12671.48</v>
          </cell>
          <cell r="H173">
            <v>16580.89</v>
          </cell>
          <cell r="I173">
            <v>125290.28</v>
          </cell>
        </row>
        <row r="174">
          <cell r="A174" t="str">
            <v>1.1.4</v>
          </cell>
          <cell r="B174" t="str">
            <v>S</v>
          </cell>
          <cell r="C174">
            <v>1</v>
          </cell>
          <cell r="D174">
            <v>236</v>
          </cell>
          <cell r="E174" t="str">
            <v>Outros Créditos</v>
          </cell>
          <cell r="F174">
            <v>4502523.41</v>
          </cell>
          <cell r="G174">
            <v>1222340.19</v>
          </cell>
          <cell r="H174">
            <v>2361151.25</v>
          </cell>
          <cell r="I174">
            <v>3363712.35</v>
          </cell>
        </row>
        <row r="175">
          <cell r="A175" t="str">
            <v>1.1.4.01</v>
          </cell>
          <cell r="B175" t="str">
            <v>S</v>
          </cell>
          <cell r="C175">
            <v>1</v>
          </cell>
          <cell r="D175">
            <v>237</v>
          </cell>
          <cell r="E175" t="str">
            <v>Adiantamentos Concedidos</v>
          </cell>
          <cell r="F175">
            <v>1385876.64</v>
          </cell>
          <cell r="G175">
            <v>1133365.73</v>
          </cell>
          <cell r="H175">
            <v>2285954.25</v>
          </cell>
          <cell r="I175">
            <v>233288.12</v>
          </cell>
        </row>
        <row r="176">
          <cell r="A176" t="str">
            <v>1.1.4.01.01</v>
          </cell>
          <cell r="B176" t="str">
            <v>A</v>
          </cell>
          <cell r="C176">
            <v>1</v>
          </cell>
          <cell r="D176">
            <v>238</v>
          </cell>
          <cell r="E176" t="str">
            <v>Adiantamentos a Empregados</v>
          </cell>
          <cell r="F176">
            <v>0</v>
          </cell>
          <cell r="G176">
            <v>898488.57</v>
          </cell>
          <cell r="H176">
            <v>898488.57</v>
          </cell>
          <cell r="I176">
            <v>0</v>
          </cell>
        </row>
        <row r="177">
          <cell r="A177" t="str">
            <v>1.1.4.01.02</v>
          </cell>
          <cell r="B177" t="str">
            <v>A</v>
          </cell>
          <cell r="C177">
            <v>1</v>
          </cell>
          <cell r="D177">
            <v>239</v>
          </cell>
          <cell r="E177" t="str">
            <v>Adiantamentos de Férias</v>
          </cell>
          <cell r="F177">
            <v>118701.37</v>
          </cell>
          <cell r="G177">
            <v>226258.88</v>
          </cell>
          <cell r="H177">
            <v>118701.37</v>
          </cell>
          <cell r="I177">
            <v>226258.88</v>
          </cell>
        </row>
        <row r="178">
          <cell r="A178" t="str">
            <v>1.1.4.01.03</v>
          </cell>
          <cell r="B178" t="str">
            <v>A</v>
          </cell>
          <cell r="C178">
            <v>1</v>
          </cell>
          <cell r="D178">
            <v>240</v>
          </cell>
          <cell r="E178" t="str">
            <v>Adiantamentos de 13º Salários</v>
          </cell>
          <cell r="F178">
            <v>1158963.74</v>
          </cell>
          <cell r="G178">
            <v>0</v>
          </cell>
          <cell r="H178">
            <v>1158963.74</v>
          </cell>
          <cell r="I178">
            <v>0</v>
          </cell>
        </row>
        <row r="179">
          <cell r="A179" t="str">
            <v>1.1.4.01.04</v>
          </cell>
          <cell r="B179" t="str">
            <v>A</v>
          </cell>
          <cell r="C179">
            <v>1</v>
          </cell>
          <cell r="D179">
            <v>241</v>
          </cell>
          <cell r="E179" t="str">
            <v>Adiantamentos para Despesas</v>
          </cell>
          <cell r="F179">
            <v>0</v>
          </cell>
          <cell r="G179">
            <v>1589.04</v>
          </cell>
          <cell r="H179">
            <v>1589.04</v>
          </cell>
          <cell r="I179">
            <v>0</v>
          </cell>
        </row>
        <row r="180">
          <cell r="A180" t="str">
            <v>1.1.4.01.07</v>
          </cell>
          <cell r="B180" t="str">
            <v>A</v>
          </cell>
          <cell r="C180">
            <v>1</v>
          </cell>
          <cell r="D180">
            <v>2452</v>
          </cell>
          <cell r="E180" t="str">
            <v>Adiantamento de Férias Próximo m</v>
          </cell>
          <cell r="F180">
            <v>17747.62</v>
          </cell>
          <cell r="G180">
            <v>7029.24</v>
          </cell>
          <cell r="H180">
            <v>17747.62</v>
          </cell>
          <cell r="I180">
            <v>7029.24</v>
          </cell>
        </row>
        <row r="181">
          <cell r="A181" t="str">
            <v>1.1.4.01.08</v>
          </cell>
          <cell r="B181" t="str">
            <v>A</v>
          </cell>
          <cell r="C181">
            <v>1</v>
          </cell>
          <cell r="D181">
            <v>2757</v>
          </cell>
          <cell r="E181" t="str">
            <v>FGTS s/ Adiantamento de 13º Salá</v>
          </cell>
          <cell r="F181">
            <v>90463.91</v>
          </cell>
          <cell r="G181">
            <v>0</v>
          </cell>
          <cell r="H181">
            <v>90463.91</v>
          </cell>
          <cell r="I181">
            <v>0</v>
          </cell>
        </row>
        <row r="182">
          <cell r="A182" t="str">
            <v>1.1.4.03</v>
          </cell>
          <cell r="B182" t="str">
            <v>S</v>
          </cell>
          <cell r="C182">
            <v>1</v>
          </cell>
          <cell r="D182">
            <v>247</v>
          </cell>
          <cell r="E182" t="str">
            <v>Outros Valores a Receber</v>
          </cell>
          <cell r="F182">
            <v>3116646.77</v>
          </cell>
          <cell r="G182">
            <v>88974.46</v>
          </cell>
          <cell r="H182">
            <v>75197</v>
          </cell>
          <cell r="I182">
            <v>3130424.23</v>
          </cell>
        </row>
        <row r="183">
          <cell r="A183" t="str">
            <v>1.1.4.03.01</v>
          </cell>
          <cell r="B183" t="str">
            <v>A</v>
          </cell>
          <cell r="C183">
            <v>1</v>
          </cell>
          <cell r="D183">
            <v>248</v>
          </cell>
          <cell r="E183" t="str">
            <v>Depósitos Recursais e Judiciais</v>
          </cell>
          <cell r="F183">
            <v>2360202.7200000002</v>
          </cell>
          <cell r="G183">
            <v>0</v>
          </cell>
          <cell r="H183">
            <v>0</v>
          </cell>
          <cell r="I183">
            <v>2360202.7200000002</v>
          </cell>
        </row>
        <row r="184">
          <cell r="A184" t="str">
            <v>1.1.4.03.08</v>
          </cell>
          <cell r="B184" t="str">
            <v>A</v>
          </cell>
          <cell r="C184">
            <v>1</v>
          </cell>
          <cell r="D184">
            <v>1834</v>
          </cell>
          <cell r="E184" t="str">
            <v>Caução DNIT</v>
          </cell>
          <cell r="F184">
            <v>2250</v>
          </cell>
          <cell r="G184">
            <v>0</v>
          </cell>
          <cell r="H184">
            <v>0</v>
          </cell>
          <cell r="I184">
            <v>2250</v>
          </cell>
        </row>
        <row r="185">
          <cell r="A185" t="str">
            <v>1.1.4.03.11</v>
          </cell>
          <cell r="B185" t="str">
            <v>A</v>
          </cell>
          <cell r="C185">
            <v>1</v>
          </cell>
          <cell r="D185">
            <v>2157</v>
          </cell>
          <cell r="E185" t="str">
            <v>Valores a Receber de Funcionário</v>
          </cell>
          <cell r="F185">
            <v>51490.12</v>
          </cell>
          <cell r="G185">
            <v>54533.98</v>
          </cell>
          <cell r="H185">
            <v>52529.14</v>
          </cell>
          <cell r="I185">
            <v>53494.96</v>
          </cell>
        </row>
        <row r="186">
          <cell r="A186" t="str">
            <v>1.1.4.03.12</v>
          </cell>
          <cell r="B186" t="str">
            <v>A</v>
          </cell>
          <cell r="C186">
            <v>1</v>
          </cell>
          <cell r="D186">
            <v>2459</v>
          </cell>
          <cell r="E186" t="str">
            <v>Acordo Min. Público do Trabalho</v>
          </cell>
          <cell r="F186">
            <v>70844.600000000006</v>
          </cell>
          <cell r="G186">
            <v>0</v>
          </cell>
          <cell r="H186">
            <v>0</v>
          </cell>
          <cell r="I186">
            <v>70844.600000000006</v>
          </cell>
        </row>
        <row r="187">
          <cell r="A187" t="str">
            <v>1.1.4.03.14</v>
          </cell>
          <cell r="B187" t="str">
            <v>A</v>
          </cell>
          <cell r="C187">
            <v>1</v>
          </cell>
          <cell r="D187">
            <v>2504</v>
          </cell>
          <cell r="E187" t="str">
            <v>Salário Maternidade</v>
          </cell>
          <cell r="F187">
            <v>22020.799999999999</v>
          </cell>
          <cell r="G187">
            <v>33798.06</v>
          </cell>
          <cell r="H187">
            <v>22020.799999999999</v>
          </cell>
          <cell r="I187">
            <v>33798.06</v>
          </cell>
        </row>
        <row r="188">
          <cell r="A188" t="str">
            <v>1.1.4.03.16</v>
          </cell>
          <cell r="B188" t="str">
            <v>A</v>
          </cell>
          <cell r="C188">
            <v>1</v>
          </cell>
          <cell r="D188">
            <v>2979</v>
          </cell>
          <cell r="E188" t="str">
            <v>Saldo Negativo Beneficios Jimena</v>
          </cell>
          <cell r="F188">
            <v>647.05999999999995</v>
          </cell>
          <cell r="G188">
            <v>642.41999999999996</v>
          </cell>
          <cell r="H188">
            <v>647.05999999999995</v>
          </cell>
          <cell r="I188">
            <v>642.41999999999996</v>
          </cell>
        </row>
        <row r="189">
          <cell r="A189" t="str">
            <v>1.1.4.03.18</v>
          </cell>
          <cell r="B189" t="str">
            <v>A</v>
          </cell>
          <cell r="C189">
            <v>1</v>
          </cell>
          <cell r="D189">
            <v>3922</v>
          </cell>
          <cell r="E189" t="str">
            <v>Valor a Recuperar OGMO e Brazil</v>
          </cell>
          <cell r="F189">
            <v>609191.47</v>
          </cell>
          <cell r="G189">
            <v>0</v>
          </cell>
          <cell r="H189">
            <v>0</v>
          </cell>
          <cell r="I189">
            <v>609191.47</v>
          </cell>
        </row>
        <row r="190">
          <cell r="A190" t="str">
            <v>1.1.5</v>
          </cell>
          <cell r="B190" t="str">
            <v>S</v>
          </cell>
          <cell r="C190">
            <v>1</v>
          </cell>
          <cell r="D190">
            <v>255</v>
          </cell>
          <cell r="E190" t="str">
            <v>Tributos e Contrib a Recup/Comp</v>
          </cell>
          <cell r="F190">
            <v>11807532.130000001</v>
          </cell>
          <cell r="G190">
            <v>1051696.74</v>
          </cell>
          <cell r="H190">
            <v>1033706.02</v>
          </cell>
          <cell r="I190">
            <v>11825522.85</v>
          </cell>
        </row>
        <row r="191">
          <cell r="A191" t="str">
            <v>1.1.5.02</v>
          </cell>
          <cell r="B191" t="str">
            <v>A</v>
          </cell>
          <cell r="C191">
            <v>1</v>
          </cell>
          <cell r="D191">
            <v>257</v>
          </cell>
          <cell r="E191" t="str">
            <v>PIS/PASEP</v>
          </cell>
          <cell r="F191">
            <v>0</v>
          </cell>
          <cell r="G191">
            <v>23799</v>
          </cell>
          <cell r="H191">
            <v>23799</v>
          </cell>
          <cell r="I191">
            <v>0</v>
          </cell>
        </row>
        <row r="192">
          <cell r="A192" t="str">
            <v>1.1.5.03</v>
          </cell>
          <cell r="B192" t="str">
            <v>A</v>
          </cell>
          <cell r="C192">
            <v>1</v>
          </cell>
          <cell r="D192">
            <v>258</v>
          </cell>
          <cell r="E192" t="str">
            <v>COFINS</v>
          </cell>
          <cell r="F192">
            <v>0</v>
          </cell>
          <cell r="G192">
            <v>109842.01</v>
          </cell>
          <cell r="H192">
            <v>109842.01</v>
          </cell>
          <cell r="I192">
            <v>0</v>
          </cell>
        </row>
        <row r="193">
          <cell r="A193" t="str">
            <v>1.1.5.04</v>
          </cell>
          <cell r="B193" t="str">
            <v>A</v>
          </cell>
          <cell r="C193">
            <v>1</v>
          </cell>
          <cell r="D193">
            <v>259</v>
          </cell>
          <cell r="E193" t="str">
            <v>ISS</v>
          </cell>
          <cell r="F193">
            <v>0</v>
          </cell>
          <cell r="G193">
            <v>283315.28999999998</v>
          </cell>
          <cell r="H193">
            <v>283315.28999999998</v>
          </cell>
          <cell r="I193">
            <v>0</v>
          </cell>
        </row>
        <row r="194">
          <cell r="A194" t="str">
            <v>1.1.5.05</v>
          </cell>
          <cell r="B194" t="str">
            <v>A</v>
          </cell>
          <cell r="C194">
            <v>1</v>
          </cell>
          <cell r="D194">
            <v>260</v>
          </cell>
          <cell r="E194" t="str">
            <v>IRPJ</v>
          </cell>
          <cell r="F194">
            <v>0</v>
          </cell>
          <cell r="G194">
            <v>175747.19</v>
          </cell>
          <cell r="H194">
            <v>175747.19</v>
          </cell>
          <cell r="I194">
            <v>0</v>
          </cell>
        </row>
        <row r="195">
          <cell r="A195" t="str">
            <v>1.1.5.06</v>
          </cell>
          <cell r="B195" t="str">
            <v>A</v>
          </cell>
          <cell r="C195">
            <v>1</v>
          </cell>
          <cell r="D195">
            <v>261</v>
          </cell>
          <cell r="E195" t="str">
            <v>CSLL</v>
          </cell>
          <cell r="F195">
            <v>0</v>
          </cell>
          <cell r="G195">
            <v>36613.919999999998</v>
          </cell>
          <cell r="H195">
            <v>36613.919999999998</v>
          </cell>
          <cell r="I195">
            <v>0</v>
          </cell>
        </row>
        <row r="196">
          <cell r="A196" t="str">
            <v>1.1.5.10</v>
          </cell>
          <cell r="B196" t="str">
            <v>A</v>
          </cell>
          <cell r="C196">
            <v>1</v>
          </cell>
          <cell r="D196">
            <v>265</v>
          </cell>
          <cell r="E196" t="str">
            <v>IRPJ a Compensar</v>
          </cell>
          <cell r="F196">
            <v>9998682.2400000002</v>
          </cell>
          <cell r="G196">
            <v>0</v>
          </cell>
          <cell r="H196">
            <v>0</v>
          </cell>
          <cell r="I196">
            <v>9998682.2400000002</v>
          </cell>
        </row>
        <row r="197">
          <cell r="A197" t="str">
            <v>1.1.5.11</v>
          </cell>
          <cell r="B197" t="str">
            <v>A</v>
          </cell>
          <cell r="C197">
            <v>1</v>
          </cell>
          <cell r="D197">
            <v>266</v>
          </cell>
          <cell r="E197" t="str">
            <v>CSLL a Compensar</v>
          </cell>
          <cell r="F197">
            <v>1605682.37</v>
          </cell>
          <cell r="G197">
            <v>0</v>
          </cell>
          <cell r="H197">
            <v>0</v>
          </cell>
          <cell r="I197">
            <v>1605682.37</v>
          </cell>
        </row>
        <row r="198">
          <cell r="A198" t="str">
            <v>1.1.5.12</v>
          </cell>
          <cell r="B198" t="str">
            <v>A</v>
          </cell>
          <cell r="C198">
            <v>1</v>
          </cell>
          <cell r="D198">
            <v>267</v>
          </cell>
          <cell r="E198" t="str">
            <v>ISS Indevido</v>
          </cell>
          <cell r="F198">
            <v>0</v>
          </cell>
          <cell r="G198">
            <v>22.72</v>
          </cell>
          <cell r="H198">
            <v>0</v>
          </cell>
          <cell r="I198">
            <v>22.72</v>
          </cell>
        </row>
        <row r="199">
          <cell r="A199" t="str">
            <v>1.1.5.16</v>
          </cell>
          <cell r="B199" t="str">
            <v>A</v>
          </cell>
          <cell r="C199">
            <v>1</v>
          </cell>
          <cell r="D199">
            <v>1767</v>
          </cell>
          <cell r="E199" t="str">
            <v>IRPJ Resgate s/ Aplicações</v>
          </cell>
          <cell r="F199">
            <v>0</v>
          </cell>
          <cell r="G199">
            <v>50248.92</v>
          </cell>
          <cell r="H199">
            <v>50248.92</v>
          </cell>
          <cell r="I199">
            <v>0</v>
          </cell>
        </row>
        <row r="200">
          <cell r="A200" t="str">
            <v>1.1.5.17</v>
          </cell>
          <cell r="B200" t="str">
            <v>A</v>
          </cell>
          <cell r="C200">
            <v>1</v>
          </cell>
          <cell r="D200">
            <v>1175</v>
          </cell>
          <cell r="E200" t="str">
            <v>PIS a Compensar - Entradas NF</v>
          </cell>
          <cell r="F200">
            <v>0</v>
          </cell>
          <cell r="G200">
            <v>54323.6</v>
          </cell>
          <cell r="H200">
            <v>54323.6</v>
          </cell>
          <cell r="I200">
            <v>0</v>
          </cell>
        </row>
        <row r="201">
          <cell r="A201" t="str">
            <v>1.1.5.18</v>
          </cell>
          <cell r="B201" t="str">
            <v>A</v>
          </cell>
          <cell r="C201">
            <v>1</v>
          </cell>
          <cell r="D201">
            <v>1255</v>
          </cell>
          <cell r="E201" t="str">
            <v>COFINS a Compensar - Entradas NF</v>
          </cell>
          <cell r="F201">
            <v>0</v>
          </cell>
          <cell r="G201">
            <v>250218.23</v>
          </cell>
          <cell r="H201">
            <v>250218.23</v>
          </cell>
          <cell r="I201">
            <v>0</v>
          </cell>
        </row>
        <row r="202">
          <cell r="A202" t="str">
            <v>1.1.5.19</v>
          </cell>
          <cell r="B202" t="str">
            <v>A</v>
          </cell>
          <cell r="C202">
            <v>1</v>
          </cell>
          <cell r="D202">
            <v>2353</v>
          </cell>
          <cell r="E202" t="str">
            <v>IRPJ Provisão s/ Aplicação - CDB</v>
          </cell>
          <cell r="F202">
            <v>202465.15</v>
          </cell>
          <cell r="G202">
            <v>67393.81</v>
          </cell>
          <cell r="H202">
            <v>49162.59</v>
          </cell>
          <cell r="I202">
            <v>220696.37</v>
          </cell>
        </row>
        <row r="203">
          <cell r="A203" t="str">
            <v>1.1.5.20</v>
          </cell>
          <cell r="B203" t="str">
            <v>A</v>
          </cell>
          <cell r="C203">
            <v>1</v>
          </cell>
          <cell r="D203">
            <v>2354</v>
          </cell>
          <cell r="E203" t="str">
            <v>IRPJ Provisão s/ Aplicação - CDB</v>
          </cell>
          <cell r="F203">
            <v>500.97</v>
          </cell>
          <cell r="G203">
            <v>67.900000000000006</v>
          </cell>
          <cell r="H203">
            <v>432.87</v>
          </cell>
          <cell r="I203">
            <v>136</v>
          </cell>
        </row>
        <row r="204">
          <cell r="A204" t="str">
            <v>1.1.5.21</v>
          </cell>
          <cell r="B204" t="str">
            <v>A</v>
          </cell>
          <cell r="C204">
            <v>1</v>
          </cell>
          <cell r="D204">
            <v>2355</v>
          </cell>
          <cell r="E204" t="str">
            <v>IRPJ Provisão s/ Aplicação - BB</v>
          </cell>
          <cell r="F204">
            <v>201.4</v>
          </cell>
          <cell r="G204">
            <v>92.73</v>
          </cell>
          <cell r="H204">
            <v>0</v>
          </cell>
          <cell r="I204">
            <v>294.13</v>
          </cell>
        </row>
        <row r="205">
          <cell r="A205" t="str">
            <v>1.1.5.22</v>
          </cell>
          <cell r="B205" t="str">
            <v>A</v>
          </cell>
          <cell r="C205">
            <v>1</v>
          </cell>
          <cell r="D205">
            <v>2356</v>
          </cell>
          <cell r="E205" t="str">
            <v>IRPJ Provisão s/ Aplicação BB Ad</v>
          </cell>
          <cell r="F205">
            <v>0</v>
          </cell>
          <cell r="G205">
            <v>5.44</v>
          </cell>
          <cell r="H205">
            <v>1.24</v>
          </cell>
          <cell r="I205">
            <v>4.2</v>
          </cell>
        </row>
        <row r="206">
          <cell r="A206" t="str">
            <v>1.1.5.26</v>
          </cell>
          <cell r="B206" t="str">
            <v>A</v>
          </cell>
          <cell r="C206">
            <v>1</v>
          </cell>
          <cell r="D206">
            <v>3855</v>
          </cell>
          <cell r="E206" t="str">
            <v>IRPJ Provisão s/ Aplic BB Fundo</v>
          </cell>
          <cell r="F206">
            <v>0</v>
          </cell>
          <cell r="G206">
            <v>5.98</v>
          </cell>
          <cell r="H206">
            <v>1.1599999999999999</v>
          </cell>
          <cell r="I206">
            <v>4.82</v>
          </cell>
        </row>
        <row r="207">
          <cell r="A207" t="str">
            <v>1.2</v>
          </cell>
          <cell r="B207" t="str">
            <v>S</v>
          </cell>
          <cell r="C207">
            <v>1</v>
          </cell>
          <cell r="D207">
            <v>271</v>
          </cell>
          <cell r="E207" t="str">
            <v>Ativo Não Circulante</v>
          </cell>
          <cell r="F207">
            <v>938776891.48000002</v>
          </cell>
          <cell r="G207">
            <v>185502028.66</v>
          </cell>
          <cell r="H207">
            <v>185241814.86000001</v>
          </cell>
          <cell r="I207">
            <v>939037105.27999997</v>
          </cell>
        </row>
        <row r="208">
          <cell r="A208" t="str">
            <v>1.2.1</v>
          </cell>
          <cell r="B208" t="str">
            <v>S</v>
          </cell>
          <cell r="C208">
            <v>1</v>
          </cell>
          <cell r="D208">
            <v>272</v>
          </cell>
          <cell r="E208" t="str">
            <v>Realizável a Longo Prazo</v>
          </cell>
          <cell r="F208">
            <v>388514</v>
          </cell>
          <cell r="G208">
            <v>0</v>
          </cell>
          <cell r="H208">
            <v>122657.13</v>
          </cell>
          <cell r="I208">
            <v>265856.87</v>
          </cell>
        </row>
        <row r="209">
          <cell r="A209" t="str">
            <v>1.2.1.01</v>
          </cell>
          <cell r="B209" t="str">
            <v>S</v>
          </cell>
          <cell r="C209">
            <v>1</v>
          </cell>
          <cell r="D209">
            <v>273</v>
          </cell>
          <cell r="E209" t="str">
            <v>Clientes Ação Monitória/Negociaç</v>
          </cell>
          <cell r="F209">
            <v>10282549.060000001</v>
          </cell>
          <cell r="G209">
            <v>0</v>
          </cell>
          <cell r="H209">
            <v>122657.13</v>
          </cell>
          <cell r="I209">
            <v>10159891.93</v>
          </cell>
        </row>
        <row r="210">
          <cell r="A210" t="str">
            <v>1.2.1.01.03</v>
          </cell>
          <cell r="B210" t="str">
            <v>A</v>
          </cell>
          <cell r="C210">
            <v>1</v>
          </cell>
          <cell r="D210">
            <v>276</v>
          </cell>
          <cell r="E210" t="str">
            <v>Adubos Trevo - YARA BRASIL</v>
          </cell>
          <cell r="F210">
            <v>231243.7</v>
          </cell>
          <cell r="G210">
            <v>0</v>
          </cell>
          <cell r="H210">
            <v>0</v>
          </cell>
          <cell r="I210">
            <v>231243.7</v>
          </cell>
        </row>
        <row r="211">
          <cell r="A211" t="str">
            <v>1.2.1.01.04</v>
          </cell>
          <cell r="B211" t="str">
            <v>A</v>
          </cell>
          <cell r="C211">
            <v>1</v>
          </cell>
          <cell r="D211">
            <v>277</v>
          </cell>
          <cell r="E211" t="str">
            <v>Ribeirão S/A</v>
          </cell>
          <cell r="F211">
            <v>93560.75</v>
          </cell>
          <cell r="G211">
            <v>0</v>
          </cell>
          <cell r="H211">
            <v>0</v>
          </cell>
          <cell r="I211">
            <v>93560.75</v>
          </cell>
        </row>
        <row r="212">
          <cell r="A212" t="str">
            <v>1.2.1.01.05</v>
          </cell>
          <cell r="B212" t="str">
            <v>A</v>
          </cell>
          <cell r="C212">
            <v>1</v>
          </cell>
          <cell r="D212">
            <v>278</v>
          </cell>
          <cell r="E212" t="str">
            <v>Itapage S/A Celulose Papeis</v>
          </cell>
          <cell r="F212">
            <v>206281.53</v>
          </cell>
          <cell r="G212">
            <v>0</v>
          </cell>
          <cell r="H212">
            <v>0</v>
          </cell>
          <cell r="I212">
            <v>206281.53</v>
          </cell>
        </row>
        <row r="213">
          <cell r="A213" t="str">
            <v>1.2.1.01.07</v>
          </cell>
          <cell r="B213" t="str">
            <v>A</v>
          </cell>
          <cell r="C213">
            <v>1</v>
          </cell>
          <cell r="D213">
            <v>280</v>
          </cell>
          <cell r="E213" t="str">
            <v>Costa Norte Marítima Ltda</v>
          </cell>
          <cell r="F213">
            <v>26435.34</v>
          </cell>
          <cell r="G213">
            <v>0</v>
          </cell>
          <cell r="H213">
            <v>0</v>
          </cell>
          <cell r="I213">
            <v>26435.34</v>
          </cell>
        </row>
        <row r="214">
          <cell r="A214" t="str">
            <v>1.2.1.01.09</v>
          </cell>
          <cell r="B214" t="str">
            <v>A</v>
          </cell>
          <cell r="C214">
            <v>1</v>
          </cell>
          <cell r="D214">
            <v>282</v>
          </cell>
          <cell r="E214" t="str">
            <v>Siderúrgica Ibérica S/A</v>
          </cell>
          <cell r="F214">
            <v>57621.599999999999</v>
          </cell>
          <cell r="G214">
            <v>0</v>
          </cell>
          <cell r="H214">
            <v>0</v>
          </cell>
          <cell r="I214">
            <v>57621.599999999999</v>
          </cell>
        </row>
        <row r="215">
          <cell r="A215" t="str">
            <v>1.2.1.01.10</v>
          </cell>
          <cell r="B215" t="str">
            <v>A</v>
          </cell>
          <cell r="C215">
            <v>1</v>
          </cell>
          <cell r="D215">
            <v>283</v>
          </cell>
          <cell r="E215" t="str">
            <v>COSIMA - Cia. Siderúrgica</v>
          </cell>
          <cell r="F215">
            <v>56852.14</v>
          </cell>
          <cell r="G215">
            <v>0</v>
          </cell>
          <cell r="H215">
            <v>15903.75</v>
          </cell>
          <cell r="I215">
            <v>40948.39</v>
          </cell>
        </row>
        <row r="216">
          <cell r="A216" t="str">
            <v>1.2.1.01.11</v>
          </cell>
          <cell r="B216" t="str">
            <v>A</v>
          </cell>
          <cell r="C216">
            <v>1</v>
          </cell>
          <cell r="D216">
            <v>284</v>
          </cell>
          <cell r="E216" t="str">
            <v>Companhia Siderúrgica Vale do Pi</v>
          </cell>
          <cell r="F216">
            <v>867532.43</v>
          </cell>
          <cell r="G216">
            <v>0</v>
          </cell>
          <cell r="H216">
            <v>21627.77</v>
          </cell>
          <cell r="I216">
            <v>845904.66</v>
          </cell>
        </row>
        <row r="217">
          <cell r="A217" t="str">
            <v>1.2.1.01.12</v>
          </cell>
          <cell r="B217" t="str">
            <v>A</v>
          </cell>
          <cell r="C217">
            <v>1</v>
          </cell>
          <cell r="D217">
            <v>285</v>
          </cell>
          <cell r="E217" t="str">
            <v>Gusa Nordeste S/A</v>
          </cell>
          <cell r="F217">
            <v>208333.4</v>
          </cell>
          <cell r="G217">
            <v>0</v>
          </cell>
          <cell r="H217">
            <v>34722.22</v>
          </cell>
          <cell r="I217">
            <v>173611.18</v>
          </cell>
        </row>
        <row r="218">
          <cell r="A218" t="str">
            <v>1.2.1.01.13</v>
          </cell>
          <cell r="B218" t="str">
            <v>A</v>
          </cell>
          <cell r="C218">
            <v>1</v>
          </cell>
          <cell r="D218">
            <v>286</v>
          </cell>
          <cell r="E218" t="str">
            <v>SIMASA - Siderúrgica do Maranhão</v>
          </cell>
          <cell r="F218">
            <v>26633.46</v>
          </cell>
          <cell r="G218">
            <v>0</v>
          </cell>
          <cell r="H218">
            <v>26633.46</v>
          </cell>
          <cell r="I218">
            <v>0</v>
          </cell>
        </row>
        <row r="219">
          <cell r="A219" t="str">
            <v>1.2.1.01.17</v>
          </cell>
          <cell r="B219" t="str">
            <v>A</v>
          </cell>
          <cell r="C219">
            <v>1</v>
          </cell>
          <cell r="D219">
            <v>290</v>
          </cell>
          <cell r="E219" t="str">
            <v>Viena Siderúrgica S/A</v>
          </cell>
          <cell r="F219">
            <v>1928935.36</v>
          </cell>
          <cell r="G219">
            <v>0</v>
          </cell>
          <cell r="H219">
            <v>0</v>
          </cell>
          <cell r="I219">
            <v>1928935.36</v>
          </cell>
        </row>
        <row r="220">
          <cell r="A220" t="str">
            <v>1.2.1.01.19</v>
          </cell>
          <cell r="B220" t="str">
            <v>A</v>
          </cell>
          <cell r="C220">
            <v>1</v>
          </cell>
          <cell r="D220">
            <v>292</v>
          </cell>
          <cell r="E220" t="str">
            <v>COSIPA - Cia Siderúrgica do Pará</v>
          </cell>
          <cell r="F220">
            <v>1094477.06</v>
          </cell>
          <cell r="G220">
            <v>0</v>
          </cell>
          <cell r="H220">
            <v>0</v>
          </cell>
          <cell r="I220">
            <v>1094477.06</v>
          </cell>
        </row>
        <row r="221">
          <cell r="A221" t="str">
            <v>1.2.1.01.20</v>
          </cell>
          <cell r="B221" t="str">
            <v>A</v>
          </cell>
          <cell r="C221">
            <v>1</v>
          </cell>
          <cell r="D221">
            <v>293</v>
          </cell>
          <cell r="E221" t="str">
            <v>DISMAF - Distribuidora de Manufa</v>
          </cell>
          <cell r="F221">
            <v>4221704.58</v>
          </cell>
          <cell r="G221">
            <v>0</v>
          </cell>
          <cell r="H221">
            <v>0</v>
          </cell>
          <cell r="I221">
            <v>4221704.58</v>
          </cell>
        </row>
        <row r="222">
          <cell r="A222" t="str">
            <v>1.2.1.01.21</v>
          </cell>
          <cell r="B222" t="str">
            <v>A</v>
          </cell>
          <cell r="C222">
            <v>1</v>
          </cell>
          <cell r="D222">
            <v>294</v>
          </cell>
          <cell r="E222" t="str">
            <v>USIPAR - Usina Siderúrgica do Pa</v>
          </cell>
          <cell r="F222">
            <v>268100.67</v>
          </cell>
          <cell r="G222">
            <v>0</v>
          </cell>
          <cell r="H222">
            <v>0</v>
          </cell>
          <cell r="I222">
            <v>268100.67</v>
          </cell>
        </row>
        <row r="223">
          <cell r="A223" t="str">
            <v>1.2.1.01.22</v>
          </cell>
          <cell r="B223" t="str">
            <v>A</v>
          </cell>
          <cell r="C223">
            <v>1</v>
          </cell>
          <cell r="D223">
            <v>295</v>
          </cell>
          <cell r="E223" t="str">
            <v>RT Comécio e Representações</v>
          </cell>
          <cell r="F223">
            <v>6222.22</v>
          </cell>
          <cell r="G223">
            <v>0</v>
          </cell>
          <cell r="H223">
            <v>0</v>
          </cell>
          <cell r="I223">
            <v>6222.22</v>
          </cell>
        </row>
        <row r="224">
          <cell r="A224" t="str">
            <v>1.2.1.01.26</v>
          </cell>
          <cell r="B224" t="str">
            <v>A</v>
          </cell>
          <cell r="C224">
            <v>1</v>
          </cell>
          <cell r="D224">
            <v>2130</v>
          </cell>
          <cell r="E224" t="str">
            <v>Brazil Marítima</v>
          </cell>
          <cell r="F224">
            <v>416943.95</v>
          </cell>
          <cell r="G224">
            <v>0</v>
          </cell>
          <cell r="H224">
            <v>0</v>
          </cell>
          <cell r="I224">
            <v>416943.95</v>
          </cell>
        </row>
        <row r="225">
          <cell r="A225" t="str">
            <v>1.2.1.01.28</v>
          </cell>
          <cell r="B225" t="str">
            <v>A</v>
          </cell>
          <cell r="C225">
            <v>1</v>
          </cell>
          <cell r="D225">
            <v>2132</v>
          </cell>
          <cell r="E225" t="str">
            <v>M. do P. S. Mendes Consultoria</v>
          </cell>
          <cell r="F225">
            <v>15606</v>
          </cell>
          <cell r="G225">
            <v>0</v>
          </cell>
          <cell r="H225">
            <v>0</v>
          </cell>
          <cell r="I225">
            <v>15606</v>
          </cell>
        </row>
        <row r="226">
          <cell r="A226" t="str">
            <v>1.2.1.01.29</v>
          </cell>
          <cell r="B226" t="str">
            <v>A</v>
          </cell>
          <cell r="C226">
            <v>1</v>
          </cell>
          <cell r="D226">
            <v>2133</v>
          </cell>
          <cell r="E226" t="str">
            <v>Rafi Transporte e Logística Ltda</v>
          </cell>
          <cell r="F226">
            <v>4420.26</v>
          </cell>
          <cell r="G226">
            <v>0</v>
          </cell>
          <cell r="H226">
            <v>0</v>
          </cell>
          <cell r="I226">
            <v>4420.26</v>
          </cell>
        </row>
        <row r="227">
          <cell r="A227" t="str">
            <v>1.2.1.01.33</v>
          </cell>
          <cell r="B227" t="str">
            <v>A</v>
          </cell>
          <cell r="C227">
            <v>1</v>
          </cell>
          <cell r="D227">
            <v>2327</v>
          </cell>
          <cell r="E227" t="str">
            <v>Celebration Turismo e Eventos Lt</v>
          </cell>
          <cell r="F227">
            <v>7341.61</v>
          </cell>
          <cell r="G227">
            <v>0</v>
          </cell>
          <cell r="H227">
            <v>0</v>
          </cell>
          <cell r="I227">
            <v>7341.61</v>
          </cell>
        </row>
        <row r="228">
          <cell r="A228" t="str">
            <v>1.2.1.01.34</v>
          </cell>
          <cell r="B228" t="str">
            <v>A</v>
          </cell>
          <cell r="C228">
            <v>1</v>
          </cell>
          <cell r="D228">
            <v>2328</v>
          </cell>
          <cell r="E228" t="str">
            <v>Celiany Cristina Dutra dos Santo</v>
          </cell>
          <cell r="F228">
            <v>1807.7</v>
          </cell>
          <cell r="G228">
            <v>0</v>
          </cell>
          <cell r="H228">
            <v>0</v>
          </cell>
          <cell r="I228">
            <v>1807.7</v>
          </cell>
        </row>
        <row r="229">
          <cell r="A229" t="str">
            <v>1.2.1.01.35</v>
          </cell>
          <cell r="B229" t="str">
            <v>A</v>
          </cell>
          <cell r="C229">
            <v>1</v>
          </cell>
          <cell r="D229">
            <v>2329</v>
          </cell>
          <cell r="E229" t="str">
            <v>SIDEPAR - Siderúrgica do Pará S/</v>
          </cell>
          <cell r="F229">
            <v>471620.85</v>
          </cell>
          <cell r="G229">
            <v>0</v>
          </cell>
          <cell r="H229">
            <v>0</v>
          </cell>
          <cell r="I229">
            <v>471620.85</v>
          </cell>
        </row>
        <row r="230">
          <cell r="A230" t="str">
            <v>1.2.1.01.36</v>
          </cell>
          <cell r="B230" t="str">
            <v>A</v>
          </cell>
          <cell r="C230">
            <v>1</v>
          </cell>
          <cell r="D230">
            <v>2330</v>
          </cell>
          <cell r="E230" t="str">
            <v>Trapiche Turismo Ltda - ME</v>
          </cell>
          <cell r="F230">
            <v>5490</v>
          </cell>
          <cell r="G230">
            <v>0</v>
          </cell>
          <cell r="H230">
            <v>0</v>
          </cell>
          <cell r="I230">
            <v>5490</v>
          </cell>
        </row>
        <row r="231">
          <cell r="A231" t="str">
            <v>1.2.1.01.37</v>
          </cell>
          <cell r="B231" t="str">
            <v>A</v>
          </cell>
          <cell r="C231">
            <v>1</v>
          </cell>
          <cell r="D231">
            <v>2331</v>
          </cell>
          <cell r="E231" t="str">
            <v>Vade Consultoria Ltda - ME</v>
          </cell>
          <cell r="F231">
            <v>9821</v>
          </cell>
          <cell r="G231">
            <v>0</v>
          </cell>
          <cell r="H231">
            <v>0</v>
          </cell>
          <cell r="I231">
            <v>9821</v>
          </cell>
        </row>
        <row r="232">
          <cell r="A232" t="str">
            <v>1.2.1.01.38</v>
          </cell>
          <cell r="B232" t="str">
            <v>A</v>
          </cell>
          <cell r="C232">
            <v>1</v>
          </cell>
          <cell r="D232">
            <v>2606</v>
          </cell>
          <cell r="E232" t="str">
            <v>Ponto do Gráfico Comércio de Máq</v>
          </cell>
          <cell r="F232">
            <v>20079.09</v>
          </cell>
          <cell r="G232">
            <v>0</v>
          </cell>
          <cell r="H232">
            <v>0</v>
          </cell>
          <cell r="I232">
            <v>20079.09</v>
          </cell>
        </row>
        <row r="233">
          <cell r="A233" t="str">
            <v>1.2.1.01.40</v>
          </cell>
          <cell r="B233" t="str">
            <v>A</v>
          </cell>
          <cell r="C233">
            <v>1</v>
          </cell>
          <cell r="D233">
            <v>3828</v>
          </cell>
          <cell r="E233" t="str">
            <v>Big Pernil</v>
          </cell>
          <cell r="F233">
            <v>5980</v>
          </cell>
          <cell r="G233">
            <v>0</v>
          </cell>
          <cell r="H233">
            <v>0</v>
          </cell>
          <cell r="I233">
            <v>5980</v>
          </cell>
        </row>
        <row r="234">
          <cell r="A234" t="str">
            <v>1.2.1.01.41</v>
          </cell>
          <cell r="B234" t="str">
            <v>A</v>
          </cell>
          <cell r="C234">
            <v>1</v>
          </cell>
          <cell r="D234">
            <v>3968</v>
          </cell>
          <cell r="E234" t="str">
            <v>E S Pinheiro Carvalho - ME</v>
          </cell>
          <cell r="F234">
            <v>29504.36</v>
          </cell>
          <cell r="G234">
            <v>0</v>
          </cell>
          <cell r="H234">
            <v>23769.93</v>
          </cell>
          <cell r="I234">
            <v>5734.43</v>
          </cell>
        </row>
        <row r="235">
          <cell r="A235" t="str">
            <v>1.2.1.02</v>
          </cell>
          <cell r="B235" t="str">
            <v>S</v>
          </cell>
          <cell r="C235">
            <v>1</v>
          </cell>
          <cell r="D235">
            <v>3779</v>
          </cell>
          <cell r="E235" t="str">
            <v>Provisão p/ Perdas nos Receb. -</v>
          </cell>
          <cell r="F235">
            <v>9894035.0600000005</v>
          </cell>
          <cell r="G235">
            <v>0</v>
          </cell>
          <cell r="H235">
            <v>0</v>
          </cell>
          <cell r="I235">
            <v>-9894035.0600000005</v>
          </cell>
        </row>
        <row r="236">
          <cell r="A236" t="str">
            <v>1.2.1.02.01</v>
          </cell>
          <cell r="B236" t="str">
            <v>A</v>
          </cell>
          <cell r="C236">
            <v>1</v>
          </cell>
          <cell r="D236">
            <v>296</v>
          </cell>
          <cell r="E236" t="str">
            <v>Provisão p/ Perdas nos Receb. -</v>
          </cell>
          <cell r="F236">
            <v>9894035.0600000005</v>
          </cell>
          <cell r="G236">
            <v>0</v>
          </cell>
          <cell r="H236">
            <v>0</v>
          </cell>
          <cell r="I236">
            <v>-9894035.0600000005</v>
          </cell>
        </row>
        <row r="237">
          <cell r="A237" t="str">
            <v>1.2.3</v>
          </cell>
          <cell r="B237" t="str">
            <v>S</v>
          </cell>
          <cell r="C237">
            <v>1</v>
          </cell>
          <cell r="D237">
            <v>298</v>
          </cell>
          <cell r="E237" t="str">
            <v>Imobilizado</v>
          </cell>
          <cell r="F237">
            <v>914031996.97000003</v>
          </cell>
          <cell r="G237">
            <v>185502028.66</v>
          </cell>
          <cell r="H237">
            <v>185119157.72999999</v>
          </cell>
          <cell r="I237">
            <v>914414867.89999998</v>
          </cell>
        </row>
        <row r="238">
          <cell r="A238" t="str">
            <v>1.2.3.01</v>
          </cell>
          <cell r="B238" t="str">
            <v>S</v>
          </cell>
          <cell r="C238">
            <v>1</v>
          </cell>
          <cell r="D238">
            <v>299</v>
          </cell>
          <cell r="E238" t="str">
            <v>Bens Imóveis</v>
          </cell>
          <cell r="F238">
            <v>414769441.97000003</v>
          </cell>
          <cell r="G238">
            <v>184061837.06999999</v>
          </cell>
          <cell r="H238">
            <v>0</v>
          </cell>
          <cell r="I238">
            <v>598831279.03999996</v>
          </cell>
        </row>
        <row r="239">
          <cell r="A239" t="str">
            <v>1.2.3.01.01</v>
          </cell>
          <cell r="B239" t="str">
            <v>S</v>
          </cell>
          <cell r="C239">
            <v>1</v>
          </cell>
          <cell r="D239">
            <v>300</v>
          </cell>
          <cell r="E239" t="str">
            <v>Benfeitorias em Imóveis de Terce</v>
          </cell>
          <cell r="F239">
            <v>118577816.23</v>
          </cell>
          <cell r="G239">
            <v>184061837.06999999</v>
          </cell>
          <cell r="H239">
            <v>0</v>
          </cell>
          <cell r="I239">
            <v>302639653.30000001</v>
          </cell>
        </row>
        <row r="240">
          <cell r="A240" t="str">
            <v>1.2.3.01.01.0001</v>
          </cell>
          <cell r="B240" t="str">
            <v>A</v>
          </cell>
          <cell r="C240">
            <v>1</v>
          </cell>
          <cell r="D240">
            <v>301</v>
          </cell>
          <cell r="E240" t="str">
            <v>Edificações no Porto do Itaqui</v>
          </cell>
          <cell r="F240">
            <v>2960859.94</v>
          </cell>
          <cell r="G240">
            <v>0</v>
          </cell>
          <cell r="H240">
            <v>0</v>
          </cell>
          <cell r="I240">
            <v>2960859.94</v>
          </cell>
        </row>
        <row r="241">
          <cell r="A241" t="str">
            <v>1.2.3.01.01.0002</v>
          </cell>
          <cell r="B241" t="str">
            <v>A</v>
          </cell>
          <cell r="C241">
            <v>1</v>
          </cell>
          <cell r="D241">
            <v>302</v>
          </cell>
          <cell r="E241" t="str">
            <v>Paviment. da área do Porto do It</v>
          </cell>
          <cell r="F241">
            <v>4731961.9000000004</v>
          </cell>
          <cell r="G241">
            <v>0</v>
          </cell>
          <cell r="H241">
            <v>0</v>
          </cell>
          <cell r="I241">
            <v>4731961.9000000004</v>
          </cell>
        </row>
        <row r="242">
          <cell r="A242" t="str">
            <v>1.2.3.01.01.0003</v>
          </cell>
          <cell r="B242" t="str">
            <v>A</v>
          </cell>
          <cell r="C242">
            <v>1</v>
          </cell>
          <cell r="D242">
            <v>303</v>
          </cell>
          <cell r="E242" t="str">
            <v>Paviment. de Aces. Term. de F. B</v>
          </cell>
          <cell r="F242">
            <v>216735.99</v>
          </cell>
          <cell r="G242">
            <v>0</v>
          </cell>
          <cell r="H242">
            <v>0</v>
          </cell>
          <cell r="I242">
            <v>216735.99</v>
          </cell>
        </row>
        <row r="243">
          <cell r="A243" t="str">
            <v>1.2.3.01.01.0004</v>
          </cell>
          <cell r="B243" t="str">
            <v>A</v>
          </cell>
          <cell r="C243">
            <v>1</v>
          </cell>
          <cell r="D243">
            <v>304</v>
          </cell>
          <cell r="E243" t="str">
            <v>Sede</v>
          </cell>
          <cell r="F243">
            <v>3444919.91</v>
          </cell>
          <cell r="G243">
            <v>0</v>
          </cell>
          <cell r="H243">
            <v>0</v>
          </cell>
          <cell r="I243">
            <v>3444919.91</v>
          </cell>
        </row>
        <row r="244">
          <cell r="A244" t="str">
            <v>1.2.3.01.01.0005</v>
          </cell>
          <cell r="B244" t="str">
            <v>A</v>
          </cell>
          <cell r="C244">
            <v>1</v>
          </cell>
          <cell r="D244">
            <v>305</v>
          </cell>
          <cell r="E244" t="str">
            <v>Edificações e Instal. na Ponta d</v>
          </cell>
          <cell r="F244">
            <v>266453.75</v>
          </cell>
          <cell r="G244">
            <v>0</v>
          </cell>
          <cell r="H244">
            <v>0</v>
          </cell>
          <cell r="I244">
            <v>266453.75</v>
          </cell>
        </row>
        <row r="245">
          <cell r="A245" t="str">
            <v>1.2.3.01.01.0006</v>
          </cell>
          <cell r="B245" t="str">
            <v>A</v>
          </cell>
          <cell r="C245">
            <v>1</v>
          </cell>
          <cell r="D245">
            <v>306</v>
          </cell>
          <cell r="E245" t="str">
            <v>Edificações e Instalações no Cuj</v>
          </cell>
          <cell r="F245">
            <v>843156.51</v>
          </cell>
          <cell r="G245">
            <v>0</v>
          </cell>
          <cell r="H245">
            <v>0</v>
          </cell>
          <cell r="I245">
            <v>843156.51</v>
          </cell>
        </row>
        <row r="246">
          <cell r="A246" t="str">
            <v>1.2.3.01.01.0007</v>
          </cell>
          <cell r="B246" t="str">
            <v>A</v>
          </cell>
          <cell r="C246">
            <v>1</v>
          </cell>
          <cell r="D246">
            <v>307</v>
          </cell>
          <cell r="E246" t="str">
            <v>Nova Portaria</v>
          </cell>
          <cell r="F246">
            <v>2272787.4700000002</v>
          </cell>
          <cell r="G246">
            <v>0</v>
          </cell>
          <cell r="H246">
            <v>0</v>
          </cell>
          <cell r="I246">
            <v>2272787.4700000002</v>
          </cell>
        </row>
        <row r="247">
          <cell r="A247" t="str">
            <v>1.2.3.01.01.0008</v>
          </cell>
          <cell r="B247" t="str">
            <v>A</v>
          </cell>
          <cell r="C247">
            <v>1</v>
          </cell>
          <cell r="D247">
            <v>308</v>
          </cell>
          <cell r="E247" t="str">
            <v>Terminal Turístico</v>
          </cell>
          <cell r="F247">
            <v>790577.82</v>
          </cell>
          <cell r="G247">
            <v>0</v>
          </cell>
          <cell r="H247">
            <v>0</v>
          </cell>
          <cell r="I247">
            <v>790577.82</v>
          </cell>
        </row>
        <row r="248">
          <cell r="A248" t="str">
            <v>1.2.3.01.01.0009</v>
          </cell>
          <cell r="B248" t="str">
            <v>A</v>
          </cell>
          <cell r="C248">
            <v>1</v>
          </cell>
          <cell r="D248">
            <v>309</v>
          </cell>
          <cell r="E248" t="str">
            <v>Pátio de Acesso ao Posto da GERE</v>
          </cell>
          <cell r="F248">
            <v>356874.69</v>
          </cell>
          <cell r="G248">
            <v>0</v>
          </cell>
          <cell r="H248">
            <v>0</v>
          </cell>
          <cell r="I248">
            <v>356874.69</v>
          </cell>
        </row>
        <row r="249">
          <cell r="A249" t="str">
            <v>1.2.3.01.01.0010</v>
          </cell>
          <cell r="B249" t="str">
            <v>A</v>
          </cell>
          <cell r="C249">
            <v>1</v>
          </cell>
          <cell r="D249">
            <v>310</v>
          </cell>
          <cell r="E249" t="str">
            <v>Estacionamento da Sede</v>
          </cell>
          <cell r="F249">
            <v>164961.95000000001</v>
          </cell>
          <cell r="G249">
            <v>0</v>
          </cell>
          <cell r="H249">
            <v>0</v>
          </cell>
          <cell r="I249">
            <v>164961.95000000001</v>
          </cell>
        </row>
        <row r="250">
          <cell r="A250" t="str">
            <v>1.2.3.01.01.0011</v>
          </cell>
          <cell r="B250" t="str">
            <v>A</v>
          </cell>
          <cell r="C250">
            <v>1</v>
          </cell>
          <cell r="D250">
            <v>311</v>
          </cell>
          <cell r="E250" t="str">
            <v>Estação de Trat. de Água e Esgot</v>
          </cell>
          <cell r="F250">
            <v>184736.42</v>
          </cell>
          <cell r="G250">
            <v>0</v>
          </cell>
          <cell r="H250">
            <v>0</v>
          </cell>
          <cell r="I250">
            <v>184736.42</v>
          </cell>
        </row>
        <row r="251">
          <cell r="A251" t="str">
            <v>1.2.3.01.01.0012</v>
          </cell>
          <cell r="B251" t="str">
            <v>A</v>
          </cell>
          <cell r="C251">
            <v>1</v>
          </cell>
          <cell r="D251">
            <v>312</v>
          </cell>
          <cell r="E251" t="str">
            <v>Substação Elétrica da Sede</v>
          </cell>
          <cell r="F251">
            <v>44852.480000000003</v>
          </cell>
          <cell r="G251">
            <v>0</v>
          </cell>
          <cell r="H251">
            <v>0</v>
          </cell>
          <cell r="I251">
            <v>44852.480000000003</v>
          </cell>
        </row>
        <row r="252">
          <cell r="A252" t="str">
            <v>1.2.3.01.01.0013</v>
          </cell>
          <cell r="B252" t="str">
            <v>A</v>
          </cell>
          <cell r="C252">
            <v>1</v>
          </cell>
          <cell r="D252">
            <v>313</v>
          </cell>
          <cell r="E252" t="str">
            <v>Ampliação do Pátio 03 de Estoc.</v>
          </cell>
          <cell r="F252">
            <v>760775.74</v>
          </cell>
          <cell r="G252">
            <v>0</v>
          </cell>
          <cell r="H252">
            <v>0</v>
          </cell>
          <cell r="I252">
            <v>760775.74</v>
          </cell>
        </row>
        <row r="253">
          <cell r="A253" t="str">
            <v>1.2.3.01.01.0014</v>
          </cell>
          <cell r="B253" t="str">
            <v>A</v>
          </cell>
          <cell r="C253">
            <v>1</v>
          </cell>
          <cell r="D253">
            <v>314</v>
          </cell>
          <cell r="E253" t="str">
            <v>Pavimentação do Pátio 04</v>
          </cell>
          <cell r="F253">
            <v>312118.07</v>
          </cell>
          <cell r="G253">
            <v>0</v>
          </cell>
          <cell r="H253">
            <v>0</v>
          </cell>
          <cell r="I253">
            <v>312118.07</v>
          </cell>
        </row>
        <row r="254">
          <cell r="A254" t="str">
            <v>1.2.3.01.01.0015</v>
          </cell>
          <cell r="B254" t="str">
            <v>A</v>
          </cell>
          <cell r="C254">
            <v>1</v>
          </cell>
          <cell r="D254">
            <v>315</v>
          </cell>
          <cell r="E254" t="str">
            <v>Ampliação do pátio 01 de Estoc.</v>
          </cell>
          <cell r="F254">
            <v>143769.34</v>
          </cell>
          <cell r="G254">
            <v>0</v>
          </cell>
          <cell r="H254">
            <v>0</v>
          </cell>
          <cell r="I254">
            <v>143769.34</v>
          </cell>
        </row>
        <row r="255">
          <cell r="A255" t="str">
            <v>1.2.3.01.01.0016</v>
          </cell>
          <cell r="B255" t="str">
            <v>A</v>
          </cell>
          <cell r="C255">
            <v>1</v>
          </cell>
          <cell r="D255">
            <v>316</v>
          </cell>
          <cell r="E255" t="str">
            <v>Posto da Polícia Federal e Anvis</v>
          </cell>
          <cell r="F255">
            <v>148508.54</v>
          </cell>
          <cell r="G255">
            <v>0</v>
          </cell>
          <cell r="H255">
            <v>0</v>
          </cell>
          <cell r="I255">
            <v>148508.54</v>
          </cell>
        </row>
        <row r="256">
          <cell r="A256" t="str">
            <v>1.2.3.01.01.0017</v>
          </cell>
          <cell r="B256" t="str">
            <v>A</v>
          </cell>
          <cell r="C256">
            <v>1</v>
          </cell>
          <cell r="D256">
            <v>317</v>
          </cell>
          <cell r="E256" t="str">
            <v>Pátio de concreto armado área do</v>
          </cell>
          <cell r="F256">
            <v>207683.5</v>
          </cell>
          <cell r="G256">
            <v>0</v>
          </cell>
          <cell r="H256">
            <v>0</v>
          </cell>
          <cell r="I256">
            <v>207683.5</v>
          </cell>
        </row>
        <row r="257">
          <cell r="A257" t="str">
            <v>1.2.3.01.01.0018</v>
          </cell>
          <cell r="B257" t="str">
            <v>A</v>
          </cell>
          <cell r="C257">
            <v>1</v>
          </cell>
          <cell r="D257">
            <v>318</v>
          </cell>
          <cell r="E257" t="str">
            <v>Posto do Ipemar</v>
          </cell>
          <cell r="F257">
            <v>446340.18</v>
          </cell>
          <cell r="G257">
            <v>0</v>
          </cell>
          <cell r="H257">
            <v>0</v>
          </cell>
          <cell r="I257">
            <v>446340.18</v>
          </cell>
        </row>
        <row r="258">
          <cell r="A258" t="str">
            <v>1.2.3.01.01.0019</v>
          </cell>
          <cell r="B258" t="str">
            <v>A</v>
          </cell>
          <cell r="C258">
            <v>1</v>
          </cell>
          <cell r="D258">
            <v>319</v>
          </cell>
          <cell r="E258" t="str">
            <v>Posto VIGIAGRO - Contrapartida</v>
          </cell>
          <cell r="F258">
            <v>49225.3</v>
          </cell>
          <cell r="G258">
            <v>0</v>
          </cell>
          <cell r="H258">
            <v>0</v>
          </cell>
          <cell r="I258">
            <v>49225.3</v>
          </cell>
        </row>
        <row r="259">
          <cell r="A259" t="str">
            <v>1.2.3.01.01.0020</v>
          </cell>
          <cell r="B259" t="str">
            <v>A</v>
          </cell>
          <cell r="C259">
            <v>1</v>
          </cell>
          <cell r="D259">
            <v>320</v>
          </cell>
          <cell r="E259" t="str">
            <v>Posto Corpo de Bombeiros</v>
          </cell>
          <cell r="F259">
            <v>29740</v>
          </cell>
          <cell r="G259">
            <v>0</v>
          </cell>
          <cell r="H259">
            <v>0</v>
          </cell>
          <cell r="I259">
            <v>29740</v>
          </cell>
        </row>
        <row r="260">
          <cell r="A260" t="str">
            <v>1.2.3.01.01.0021</v>
          </cell>
          <cell r="B260" t="str">
            <v>A</v>
          </cell>
          <cell r="C260">
            <v>1</v>
          </cell>
          <cell r="D260">
            <v>321</v>
          </cell>
          <cell r="E260" t="str">
            <v>Oficina EMAP</v>
          </cell>
          <cell r="F260">
            <v>431184.95</v>
          </cell>
          <cell r="G260">
            <v>0</v>
          </cell>
          <cell r="H260">
            <v>0</v>
          </cell>
          <cell r="I260">
            <v>431184.95</v>
          </cell>
        </row>
        <row r="261">
          <cell r="A261" t="str">
            <v>1.2.3.01.01.0022</v>
          </cell>
          <cell r="B261" t="str">
            <v>A</v>
          </cell>
          <cell r="C261">
            <v>1</v>
          </cell>
          <cell r="D261">
            <v>322</v>
          </cell>
          <cell r="E261" t="str">
            <v>Conteiner Posto Polícia Federal</v>
          </cell>
          <cell r="F261">
            <v>139860</v>
          </cell>
          <cell r="G261">
            <v>0</v>
          </cell>
          <cell r="H261">
            <v>0</v>
          </cell>
          <cell r="I261">
            <v>139860</v>
          </cell>
        </row>
        <row r="262">
          <cell r="A262" t="str">
            <v>1.2.3.01.01.0023</v>
          </cell>
          <cell r="B262" t="str">
            <v>A</v>
          </cell>
          <cell r="C262">
            <v>1</v>
          </cell>
          <cell r="D262">
            <v>323</v>
          </cell>
          <cell r="E262" t="str">
            <v>Passarela Terminal Cujupe</v>
          </cell>
          <cell r="F262">
            <v>101292</v>
          </cell>
          <cell r="G262">
            <v>0</v>
          </cell>
          <cell r="H262">
            <v>0</v>
          </cell>
          <cell r="I262">
            <v>101292</v>
          </cell>
        </row>
        <row r="263">
          <cell r="A263" t="str">
            <v>1.2.3.01.01.0024</v>
          </cell>
          <cell r="B263" t="str">
            <v>A</v>
          </cell>
          <cell r="C263">
            <v>1</v>
          </cell>
          <cell r="D263">
            <v>324</v>
          </cell>
          <cell r="E263" t="str">
            <v>Pavimentação da Área A. 01 da EM</v>
          </cell>
          <cell r="F263">
            <v>137600</v>
          </cell>
          <cell r="G263">
            <v>0</v>
          </cell>
          <cell r="H263">
            <v>0</v>
          </cell>
          <cell r="I263">
            <v>137600</v>
          </cell>
        </row>
        <row r="264">
          <cell r="A264" t="str">
            <v>1.2.3.01.01.0025</v>
          </cell>
          <cell r="B264" t="str">
            <v>A</v>
          </cell>
          <cell r="C264">
            <v>1</v>
          </cell>
          <cell r="D264">
            <v>325</v>
          </cell>
          <cell r="E264" t="str">
            <v>Subestação C. Bombeiros Estac de</v>
          </cell>
          <cell r="F264">
            <v>78926.05</v>
          </cell>
          <cell r="G264">
            <v>0</v>
          </cell>
          <cell r="H264">
            <v>0</v>
          </cell>
          <cell r="I264">
            <v>78926.05</v>
          </cell>
        </row>
        <row r="265">
          <cell r="A265" t="str">
            <v>1.2.3.01.01.0026</v>
          </cell>
          <cell r="B265" t="str">
            <v>A</v>
          </cell>
          <cell r="C265">
            <v>1</v>
          </cell>
          <cell r="D265">
            <v>326</v>
          </cell>
          <cell r="E265" t="str">
            <v>Estacionamento de Lanchas</v>
          </cell>
          <cell r="F265">
            <v>136387.59</v>
          </cell>
          <cell r="G265">
            <v>0</v>
          </cell>
          <cell r="H265">
            <v>0</v>
          </cell>
          <cell r="I265">
            <v>136387.59</v>
          </cell>
        </row>
        <row r="266">
          <cell r="A266" t="str">
            <v>1.2.3.01.01.0027</v>
          </cell>
          <cell r="B266" t="str">
            <v>A</v>
          </cell>
          <cell r="C266">
            <v>1</v>
          </cell>
          <cell r="D266">
            <v>327</v>
          </cell>
          <cell r="E266" t="str">
            <v>Pavimentação Acesso aos Berços</v>
          </cell>
          <cell r="F266">
            <v>145054.93</v>
          </cell>
          <cell r="G266">
            <v>0</v>
          </cell>
          <cell r="H266">
            <v>0</v>
          </cell>
          <cell r="I266">
            <v>145054.93</v>
          </cell>
        </row>
        <row r="267">
          <cell r="A267" t="str">
            <v>1.2.3.01.01.0028</v>
          </cell>
          <cell r="B267" t="str">
            <v>A</v>
          </cell>
          <cell r="C267">
            <v>1</v>
          </cell>
          <cell r="D267">
            <v>328</v>
          </cell>
          <cell r="E267" t="str">
            <v>Conteiner Praticagem</v>
          </cell>
          <cell r="F267">
            <v>138325</v>
          </cell>
          <cell r="G267">
            <v>0</v>
          </cell>
          <cell r="H267">
            <v>0</v>
          </cell>
          <cell r="I267">
            <v>138325</v>
          </cell>
        </row>
        <row r="268">
          <cell r="A268" t="str">
            <v>1.2.3.01.01.0029</v>
          </cell>
          <cell r="B268" t="str">
            <v>A</v>
          </cell>
          <cell r="C268">
            <v>1</v>
          </cell>
          <cell r="D268">
            <v>329</v>
          </cell>
          <cell r="E268" t="str">
            <v>Posto Fiscalização Estado Ponta</v>
          </cell>
          <cell r="F268">
            <v>109929.43</v>
          </cell>
          <cell r="G268">
            <v>0</v>
          </cell>
          <cell r="H268">
            <v>0</v>
          </cell>
          <cell r="I268">
            <v>109929.43</v>
          </cell>
        </row>
        <row r="269">
          <cell r="A269" t="str">
            <v>1.2.3.01.01.0030</v>
          </cell>
          <cell r="B269" t="str">
            <v>A</v>
          </cell>
          <cell r="C269">
            <v>1</v>
          </cell>
          <cell r="D269">
            <v>330</v>
          </cell>
          <cell r="E269" t="str">
            <v>Abrigos Ponto de Ônibus - Área P</v>
          </cell>
          <cell r="F269">
            <v>164102.10999999999</v>
          </cell>
          <cell r="G269">
            <v>0</v>
          </cell>
          <cell r="H269">
            <v>0</v>
          </cell>
          <cell r="I269">
            <v>164102.10999999999</v>
          </cell>
        </row>
        <row r="270">
          <cell r="A270" t="str">
            <v>1.2.3.01.01.0031</v>
          </cell>
          <cell r="B270" t="str">
            <v>A</v>
          </cell>
          <cell r="C270">
            <v>1</v>
          </cell>
          <cell r="D270">
            <v>331</v>
          </cell>
          <cell r="E270" t="str">
            <v>Acesso ao Terminal da Petrobras</v>
          </cell>
          <cell r="F270">
            <v>280780.3</v>
          </cell>
          <cell r="G270">
            <v>0</v>
          </cell>
          <cell r="H270">
            <v>0</v>
          </cell>
          <cell r="I270">
            <v>280780.3</v>
          </cell>
        </row>
        <row r="271">
          <cell r="A271" t="str">
            <v>1.2.3.01.01.0032</v>
          </cell>
          <cell r="B271" t="str">
            <v>A</v>
          </cell>
          <cell r="C271">
            <v>1</v>
          </cell>
          <cell r="D271">
            <v>332</v>
          </cell>
          <cell r="E271" t="str">
            <v>Instalações Elétricas no Porto</v>
          </cell>
          <cell r="F271">
            <v>142300</v>
          </cell>
          <cell r="G271">
            <v>0</v>
          </cell>
          <cell r="H271">
            <v>0</v>
          </cell>
          <cell r="I271">
            <v>142300</v>
          </cell>
        </row>
        <row r="272">
          <cell r="A272" t="str">
            <v>1.2.3.01.01.0033</v>
          </cell>
          <cell r="B272" t="str">
            <v>A</v>
          </cell>
          <cell r="C272">
            <v>1</v>
          </cell>
          <cell r="D272">
            <v>333</v>
          </cell>
          <cell r="E272" t="str">
            <v>Depósito de Materiais Ponta da E</v>
          </cell>
          <cell r="F272">
            <v>128000</v>
          </cell>
          <cell r="G272">
            <v>0</v>
          </cell>
          <cell r="H272">
            <v>0</v>
          </cell>
          <cell r="I272">
            <v>128000</v>
          </cell>
        </row>
        <row r="273">
          <cell r="A273" t="str">
            <v>1.2.3.01.01.0034</v>
          </cell>
          <cell r="B273" t="str">
            <v>A</v>
          </cell>
          <cell r="C273">
            <v>1</v>
          </cell>
          <cell r="D273">
            <v>334</v>
          </cell>
          <cell r="E273" t="str">
            <v>Torres de Refletores da Área Alf</v>
          </cell>
          <cell r="F273">
            <v>307970.46999999997</v>
          </cell>
          <cell r="G273">
            <v>0</v>
          </cell>
          <cell r="H273">
            <v>0</v>
          </cell>
          <cell r="I273">
            <v>307970.46999999997</v>
          </cell>
        </row>
        <row r="274">
          <cell r="A274" t="str">
            <v>1.2.3.01.01.0035</v>
          </cell>
          <cell r="B274" t="str">
            <v>A</v>
          </cell>
          <cell r="C274">
            <v>1</v>
          </cell>
          <cell r="D274">
            <v>335</v>
          </cell>
          <cell r="E274" t="str">
            <v>Cozinha Industrial da Emap</v>
          </cell>
          <cell r="F274">
            <v>132649.45000000001</v>
          </cell>
          <cell r="G274">
            <v>0</v>
          </cell>
          <cell r="H274">
            <v>0</v>
          </cell>
          <cell r="I274">
            <v>132649.45000000001</v>
          </cell>
        </row>
        <row r="275">
          <cell r="A275" t="str">
            <v>1.2.3.01.01.0036</v>
          </cell>
          <cell r="B275" t="str">
            <v>A</v>
          </cell>
          <cell r="C275">
            <v>1</v>
          </cell>
          <cell r="D275">
            <v>336</v>
          </cell>
          <cell r="E275" t="str">
            <v>Salão de Recepção da Emap</v>
          </cell>
          <cell r="F275">
            <v>151373.47</v>
          </cell>
          <cell r="G275">
            <v>0</v>
          </cell>
          <cell r="H275">
            <v>0</v>
          </cell>
          <cell r="I275">
            <v>151373.47</v>
          </cell>
        </row>
        <row r="276">
          <cell r="A276" t="str">
            <v>1.2.3.01.01.0037</v>
          </cell>
          <cell r="B276" t="str">
            <v>A</v>
          </cell>
          <cell r="C276">
            <v>1</v>
          </cell>
          <cell r="D276">
            <v>337</v>
          </cell>
          <cell r="E276" t="str">
            <v>Área Vivência Posto Sefaz</v>
          </cell>
          <cell r="F276">
            <v>139383.35999999999</v>
          </cell>
          <cell r="G276">
            <v>0</v>
          </cell>
          <cell r="H276">
            <v>0</v>
          </cell>
          <cell r="I276">
            <v>139383.35999999999</v>
          </cell>
        </row>
        <row r="277">
          <cell r="A277" t="str">
            <v>1.2.3.01.01.0038</v>
          </cell>
          <cell r="B277" t="str">
            <v>A</v>
          </cell>
          <cell r="C277">
            <v>1</v>
          </cell>
          <cell r="D277">
            <v>338</v>
          </cell>
          <cell r="E277" t="str">
            <v>Pavimentação Externa do Porto</v>
          </cell>
          <cell r="F277">
            <v>134919.72</v>
          </cell>
          <cell r="G277">
            <v>0</v>
          </cell>
          <cell r="H277">
            <v>0</v>
          </cell>
          <cell r="I277">
            <v>134919.72</v>
          </cell>
        </row>
        <row r="278">
          <cell r="A278" t="str">
            <v>1.2.3.01.01.0040</v>
          </cell>
          <cell r="B278" t="str">
            <v>A</v>
          </cell>
          <cell r="C278">
            <v>1</v>
          </cell>
          <cell r="D278">
            <v>339</v>
          </cell>
          <cell r="E278" t="str">
            <v>Sistema de Combate a Incêndio do</v>
          </cell>
          <cell r="F278">
            <v>270785.17</v>
          </cell>
          <cell r="G278">
            <v>0</v>
          </cell>
          <cell r="H278">
            <v>0</v>
          </cell>
          <cell r="I278">
            <v>270785.17</v>
          </cell>
        </row>
        <row r="279">
          <cell r="A279" t="str">
            <v>1.2.3.01.01.0041</v>
          </cell>
          <cell r="B279" t="str">
            <v>A</v>
          </cell>
          <cell r="C279">
            <v>1</v>
          </cell>
          <cell r="D279">
            <v>340</v>
          </cell>
          <cell r="E279" t="str">
            <v>Instalação p/ Transp. Deriv. de</v>
          </cell>
          <cell r="F279">
            <v>132722</v>
          </cell>
          <cell r="G279">
            <v>0</v>
          </cell>
          <cell r="H279">
            <v>0</v>
          </cell>
          <cell r="I279">
            <v>132722</v>
          </cell>
        </row>
        <row r="280">
          <cell r="A280" t="str">
            <v>1.2.3.01.01.0042</v>
          </cell>
          <cell r="B280" t="str">
            <v>A</v>
          </cell>
          <cell r="C280">
            <v>1</v>
          </cell>
          <cell r="D280">
            <v>341</v>
          </cell>
          <cell r="E280" t="str">
            <v>Praça do Portuário</v>
          </cell>
          <cell r="F280">
            <v>141997.69</v>
          </cell>
          <cell r="G280">
            <v>0</v>
          </cell>
          <cell r="H280">
            <v>0</v>
          </cell>
          <cell r="I280">
            <v>141997.69</v>
          </cell>
        </row>
        <row r="281">
          <cell r="A281" t="str">
            <v>1.2.3.01.01.0043</v>
          </cell>
          <cell r="B281" t="str">
            <v>A</v>
          </cell>
          <cell r="C281">
            <v>1</v>
          </cell>
          <cell r="D281">
            <v>342</v>
          </cell>
          <cell r="E281" t="str">
            <v>Estacionamento para Ônibus</v>
          </cell>
          <cell r="F281">
            <v>43661.38</v>
          </cell>
          <cell r="G281">
            <v>0</v>
          </cell>
          <cell r="H281">
            <v>0</v>
          </cell>
          <cell r="I281">
            <v>43661.38</v>
          </cell>
        </row>
        <row r="282">
          <cell r="A282" t="str">
            <v>1.2.3.01.01.0044</v>
          </cell>
          <cell r="B282" t="str">
            <v>A</v>
          </cell>
          <cell r="C282">
            <v>1</v>
          </cell>
          <cell r="D282">
            <v>343</v>
          </cell>
          <cell r="E282" t="str">
            <v>Passarela Terminal Ponta da Espe</v>
          </cell>
          <cell r="F282">
            <v>134998.29999999999</v>
          </cell>
          <cell r="G282">
            <v>0</v>
          </cell>
          <cell r="H282">
            <v>0</v>
          </cell>
          <cell r="I282">
            <v>134998.29999999999</v>
          </cell>
        </row>
        <row r="283">
          <cell r="A283" t="str">
            <v>1.2.3.01.01.0045</v>
          </cell>
          <cell r="B283" t="str">
            <v>A</v>
          </cell>
          <cell r="C283">
            <v>1</v>
          </cell>
          <cell r="D283">
            <v>344</v>
          </cell>
          <cell r="E283" t="str">
            <v>Sistema de Esgoto Sanitário área</v>
          </cell>
          <cell r="F283">
            <v>84845.98</v>
          </cell>
          <cell r="G283">
            <v>0</v>
          </cell>
          <cell r="H283">
            <v>0</v>
          </cell>
          <cell r="I283">
            <v>84845.98</v>
          </cell>
        </row>
        <row r="284">
          <cell r="A284" t="str">
            <v>1.2.3.01.01.0046</v>
          </cell>
          <cell r="B284" t="str">
            <v>A</v>
          </cell>
          <cell r="C284">
            <v>1</v>
          </cell>
          <cell r="D284">
            <v>345</v>
          </cell>
          <cell r="E284" t="str">
            <v>Urbanização Centro de Negócios</v>
          </cell>
          <cell r="F284">
            <v>143209.35</v>
          </cell>
          <cell r="G284">
            <v>0</v>
          </cell>
          <cell r="H284">
            <v>0</v>
          </cell>
          <cell r="I284">
            <v>143209.35</v>
          </cell>
        </row>
        <row r="285">
          <cell r="A285" t="str">
            <v>1.2.3.01.01.0047</v>
          </cell>
          <cell r="B285" t="str">
            <v>A</v>
          </cell>
          <cell r="C285">
            <v>1</v>
          </cell>
          <cell r="D285">
            <v>346</v>
          </cell>
          <cell r="E285" t="str">
            <v>Sist. de Abastec. d'agua Ponta d</v>
          </cell>
          <cell r="F285">
            <v>138437.65</v>
          </cell>
          <cell r="G285">
            <v>0</v>
          </cell>
          <cell r="H285">
            <v>0</v>
          </cell>
          <cell r="I285">
            <v>138437.65</v>
          </cell>
        </row>
        <row r="286">
          <cell r="A286" t="str">
            <v>1.2.3.01.01.0048</v>
          </cell>
          <cell r="B286" t="str">
            <v>A</v>
          </cell>
          <cell r="C286">
            <v>1</v>
          </cell>
          <cell r="D286">
            <v>347</v>
          </cell>
          <cell r="E286" t="str">
            <v>Instalações Rede de Dados Vigiag</v>
          </cell>
          <cell r="F286">
            <v>133495.20000000001</v>
          </cell>
          <cell r="G286">
            <v>0</v>
          </cell>
          <cell r="H286">
            <v>0</v>
          </cell>
          <cell r="I286">
            <v>133495.20000000001</v>
          </cell>
        </row>
        <row r="287">
          <cell r="A287" t="str">
            <v>1.2.3.01.01.0049</v>
          </cell>
          <cell r="B287" t="str">
            <v>A</v>
          </cell>
          <cell r="C287">
            <v>1</v>
          </cell>
          <cell r="D287">
            <v>348</v>
          </cell>
          <cell r="E287" t="str">
            <v>Muros de Contenção Ponta da Espe</v>
          </cell>
          <cell r="F287">
            <v>67979.61</v>
          </cell>
          <cell r="G287">
            <v>0</v>
          </cell>
          <cell r="H287">
            <v>0</v>
          </cell>
          <cell r="I287">
            <v>67979.61</v>
          </cell>
        </row>
        <row r="288">
          <cell r="A288" t="str">
            <v>1.2.3.01.01.0050</v>
          </cell>
          <cell r="B288" t="str">
            <v>A</v>
          </cell>
          <cell r="C288">
            <v>1</v>
          </cell>
          <cell r="D288">
            <v>349</v>
          </cell>
          <cell r="E288" t="str">
            <v>Muro Guarda de Sucatas</v>
          </cell>
          <cell r="F288">
            <v>134563.98000000001</v>
          </cell>
          <cell r="G288">
            <v>0</v>
          </cell>
          <cell r="H288">
            <v>0</v>
          </cell>
          <cell r="I288">
            <v>134563.98000000001</v>
          </cell>
        </row>
        <row r="289">
          <cell r="A289" t="str">
            <v>1.2.3.01.01.0051</v>
          </cell>
          <cell r="B289" t="str">
            <v>A</v>
          </cell>
          <cell r="C289">
            <v>1</v>
          </cell>
          <cell r="D289">
            <v>350</v>
          </cell>
          <cell r="E289" t="str">
            <v>Estacionamento de Carretas</v>
          </cell>
          <cell r="F289">
            <v>3292602.66</v>
          </cell>
          <cell r="G289">
            <v>0</v>
          </cell>
          <cell r="H289">
            <v>0</v>
          </cell>
          <cell r="I289">
            <v>3292602.66</v>
          </cell>
        </row>
        <row r="290">
          <cell r="A290" t="str">
            <v>1.2.3.01.01.0052</v>
          </cell>
          <cell r="B290" t="str">
            <v>A</v>
          </cell>
          <cell r="C290">
            <v>1</v>
          </cell>
          <cell r="D290">
            <v>351</v>
          </cell>
          <cell r="E290" t="str">
            <v>Prédio OGMO</v>
          </cell>
          <cell r="F290">
            <v>491664.97</v>
          </cell>
          <cell r="G290">
            <v>0</v>
          </cell>
          <cell r="H290">
            <v>0</v>
          </cell>
          <cell r="I290">
            <v>491664.97</v>
          </cell>
        </row>
        <row r="291">
          <cell r="A291" t="str">
            <v>1.2.3.01.01.0053</v>
          </cell>
          <cell r="B291" t="str">
            <v>A</v>
          </cell>
          <cell r="C291">
            <v>1</v>
          </cell>
          <cell r="D291">
            <v>352</v>
          </cell>
          <cell r="E291" t="str">
            <v>Prédio Centro de Negócios - Cont</v>
          </cell>
          <cell r="F291">
            <v>609334.03</v>
          </cell>
          <cell r="G291">
            <v>0</v>
          </cell>
          <cell r="H291">
            <v>0</v>
          </cell>
          <cell r="I291">
            <v>609334.03</v>
          </cell>
        </row>
        <row r="292">
          <cell r="A292" t="str">
            <v>1.2.3.01.01.0054</v>
          </cell>
          <cell r="B292" t="str">
            <v>A</v>
          </cell>
          <cell r="C292">
            <v>1</v>
          </cell>
          <cell r="D292">
            <v>353</v>
          </cell>
          <cell r="E292" t="str">
            <v>Prédio de Operações</v>
          </cell>
          <cell r="F292">
            <v>967638.44</v>
          </cell>
          <cell r="G292">
            <v>0</v>
          </cell>
          <cell r="H292">
            <v>0</v>
          </cell>
          <cell r="I292">
            <v>967638.44</v>
          </cell>
        </row>
        <row r="293">
          <cell r="A293" t="str">
            <v>1.2.3.01.01.0055</v>
          </cell>
          <cell r="B293" t="str">
            <v>A</v>
          </cell>
          <cell r="C293">
            <v>1</v>
          </cell>
          <cell r="D293">
            <v>354</v>
          </cell>
          <cell r="E293" t="str">
            <v>Recuperação da Plat. da Ext. Cai</v>
          </cell>
          <cell r="F293">
            <v>106700</v>
          </cell>
          <cell r="G293">
            <v>0</v>
          </cell>
          <cell r="H293">
            <v>0</v>
          </cell>
          <cell r="I293">
            <v>106700</v>
          </cell>
        </row>
        <row r="294">
          <cell r="A294" t="str">
            <v>1.2.3.01.01.0056</v>
          </cell>
          <cell r="B294" t="str">
            <v>A</v>
          </cell>
          <cell r="C294">
            <v>1</v>
          </cell>
          <cell r="D294">
            <v>355</v>
          </cell>
          <cell r="E294" t="str">
            <v>Terminal de Passageiros Ponta da</v>
          </cell>
          <cell r="F294">
            <v>266894.42</v>
          </cell>
          <cell r="G294">
            <v>0</v>
          </cell>
          <cell r="H294">
            <v>0</v>
          </cell>
          <cell r="I294">
            <v>266894.42</v>
          </cell>
        </row>
        <row r="295">
          <cell r="A295" t="str">
            <v>1.2.3.01.01.0057</v>
          </cell>
          <cell r="B295" t="str">
            <v>A</v>
          </cell>
          <cell r="C295">
            <v>1</v>
          </cell>
          <cell r="D295">
            <v>356</v>
          </cell>
          <cell r="E295" t="str">
            <v>Novo Terminal Ferry-Boat Ponta d</v>
          </cell>
          <cell r="F295">
            <v>151649.4</v>
          </cell>
          <cell r="G295">
            <v>0</v>
          </cell>
          <cell r="H295">
            <v>0</v>
          </cell>
          <cell r="I295">
            <v>151649.4</v>
          </cell>
        </row>
        <row r="296">
          <cell r="A296" t="str">
            <v>1.2.3.01.01.0058</v>
          </cell>
          <cell r="B296" t="str">
            <v>A</v>
          </cell>
          <cell r="C296">
            <v>1</v>
          </cell>
          <cell r="D296">
            <v>357</v>
          </cell>
          <cell r="E296" t="str">
            <v>Muro da Área Alfandegada</v>
          </cell>
          <cell r="F296">
            <v>46527.28</v>
          </cell>
          <cell r="G296">
            <v>0</v>
          </cell>
          <cell r="H296">
            <v>0</v>
          </cell>
          <cell r="I296">
            <v>46527.28</v>
          </cell>
        </row>
        <row r="297">
          <cell r="A297" t="str">
            <v>1.2.3.01.01.0059</v>
          </cell>
          <cell r="B297" t="str">
            <v>A</v>
          </cell>
          <cell r="C297">
            <v>1</v>
          </cell>
          <cell r="D297">
            <v>358</v>
          </cell>
          <cell r="E297" t="str">
            <v>Galpão do Mercado do Cujupe</v>
          </cell>
          <cell r="F297">
            <v>29956.69</v>
          </cell>
          <cell r="G297">
            <v>0</v>
          </cell>
          <cell r="H297">
            <v>0</v>
          </cell>
          <cell r="I297">
            <v>29956.69</v>
          </cell>
        </row>
        <row r="298">
          <cell r="A298" t="str">
            <v>1.2.3.01.01.0060</v>
          </cell>
          <cell r="B298" t="str">
            <v>A</v>
          </cell>
          <cell r="C298">
            <v>1</v>
          </cell>
          <cell r="D298">
            <v>359</v>
          </cell>
          <cell r="E298" t="str">
            <v>Guarita de Acesso ao Porto</v>
          </cell>
          <cell r="F298">
            <v>130675.79</v>
          </cell>
          <cell r="G298">
            <v>0</v>
          </cell>
          <cell r="H298">
            <v>0</v>
          </cell>
          <cell r="I298">
            <v>130675.79</v>
          </cell>
        </row>
        <row r="299">
          <cell r="A299" t="str">
            <v>1.2.3.01.01.0061</v>
          </cell>
          <cell r="B299" t="str">
            <v>A</v>
          </cell>
          <cell r="C299">
            <v>1</v>
          </cell>
          <cell r="D299">
            <v>1368</v>
          </cell>
          <cell r="E299" t="str">
            <v>Pátio Retroárea Berço 103</v>
          </cell>
          <cell r="F299">
            <v>1378392.17</v>
          </cell>
          <cell r="G299">
            <v>0</v>
          </cell>
          <cell r="H299">
            <v>0</v>
          </cell>
          <cell r="I299">
            <v>1378392.17</v>
          </cell>
        </row>
        <row r="300">
          <cell r="A300" t="str">
            <v>1.2.3.01.01.0062</v>
          </cell>
          <cell r="B300" t="str">
            <v>A</v>
          </cell>
          <cell r="C300">
            <v>1</v>
          </cell>
          <cell r="D300">
            <v>3919</v>
          </cell>
          <cell r="E300" t="str">
            <v>Recuperação do Berço 101</v>
          </cell>
          <cell r="F300">
            <v>43321434.770000003</v>
          </cell>
          <cell r="G300">
            <v>0</v>
          </cell>
          <cell r="H300">
            <v>0</v>
          </cell>
          <cell r="I300">
            <v>43321434.770000003</v>
          </cell>
        </row>
        <row r="301">
          <cell r="A301" t="str">
            <v>1.2.3.01.01.0063</v>
          </cell>
          <cell r="B301" t="str">
            <v>A</v>
          </cell>
          <cell r="C301">
            <v>1</v>
          </cell>
          <cell r="D301">
            <v>3920</v>
          </cell>
          <cell r="E301" t="str">
            <v>Recuperação do Berço 102</v>
          </cell>
          <cell r="F301">
            <v>37658873.329999998</v>
          </cell>
          <cell r="G301">
            <v>0</v>
          </cell>
          <cell r="H301">
            <v>0</v>
          </cell>
          <cell r="I301">
            <v>37658873.329999998</v>
          </cell>
        </row>
        <row r="302">
          <cell r="A302" t="str">
            <v>1.2.3.01.01.0064</v>
          </cell>
          <cell r="B302" t="str">
            <v>A</v>
          </cell>
          <cell r="C302">
            <v>1</v>
          </cell>
          <cell r="D302">
            <v>3921</v>
          </cell>
          <cell r="E302" t="str">
            <v>Retroárea do Berço 101</v>
          </cell>
          <cell r="F302">
            <v>7321697.6399999997</v>
          </cell>
          <cell r="G302">
            <v>0</v>
          </cell>
          <cell r="H302">
            <v>0</v>
          </cell>
          <cell r="I302">
            <v>7321697.6399999997</v>
          </cell>
        </row>
        <row r="303">
          <cell r="A303" t="str">
            <v>1.2.3.01.01.0065</v>
          </cell>
          <cell r="B303" t="str">
            <v>A</v>
          </cell>
          <cell r="C303">
            <v>1</v>
          </cell>
          <cell r="D303">
            <v>4013</v>
          </cell>
          <cell r="E303" t="str">
            <v>Berço 100 e Alargamento do Cais</v>
          </cell>
          <cell r="F303">
            <v>0</v>
          </cell>
          <cell r="G303">
            <v>183745847.15000001</v>
          </cell>
          <cell r="H303">
            <v>0</v>
          </cell>
          <cell r="I303">
            <v>183745847.15000001</v>
          </cell>
        </row>
        <row r="304">
          <cell r="A304" t="str">
            <v>1.2.3.01.01.0066</v>
          </cell>
          <cell r="B304" t="str">
            <v>A</v>
          </cell>
          <cell r="C304">
            <v>1</v>
          </cell>
          <cell r="D304">
            <v>4014</v>
          </cell>
          <cell r="E304" t="str">
            <v>Defensa Metálica Rodoviária</v>
          </cell>
          <cell r="F304">
            <v>0</v>
          </cell>
          <cell r="G304">
            <v>315989.92</v>
          </cell>
          <cell r="H304">
            <v>0</v>
          </cell>
          <cell r="I304">
            <v>315989.92</v>
          </cell>
        </row>
        <row r="305">
          <cell r="A305" t="str">
            <v>1.2.3.01.02</v>
          </cell>
          <cell r="B305" t="str">
            <v>S</v>
          </cell>
          <cell r="C305">
            <v>1</v>
          </cell>
          <cell r="D305">
            <v>3831</v>
          </cell>
          <cell r="E305" t="str">
            <v>Terrenos</v>
          </cell>
          <cell r="F305">
            <v>296191625.74000001</v>
          </cell>
          <cell r="G305">
            <v>0</v>
          </cell>
          <cell r="H305">
            <v>0</v>
          </cell>
          <cell r="I305">
            <v>296191625.74000001</v>
          </cell>
        </row>
        <row r="306">
          <cell r="A306" t="str">
            <v>1.2.3.01.02.0001</v>
          </cell>
          <cell r="B306" t="str">
            <v>A</v>
          </cell>
          <cell r="C306">
            <v>1</v>
          </cell>
          <cell r="D306">
            <v>3832</v>
          </cell>
          <cell r="E306" t="str">
            <v>Gleba Tibiri-Pedrinhas Módulo "B</v>
          </cell>
          <cell r="F306">
            <v>69556457.549999997</v>
          </cell>
          <cell r="G306">
            <v>0</v>
          </cell>
          <cell r="H306">
            <v>0</v>
          </cell>
          <cell r="I306">
            <v>69556457.549999997</v>
          </cell>
        </row>
        <row r="307">
          <cell r="A307" t="str">
            <v>1.2.3.01.02.0002</v>
          </cell>
          <cell r="B307" t="str">
            <v>A</v>
          </cell>
          <cell r="C307">
            <v>1</v>
          </cell>
          <cell r="D307">
            <v>3833</v>
          </cell>
          <cell r="E307" t="str">
            <v>Gleba "H2" do Distrito Industria</v>
          </cell>
          <cell r="F307">
            <v>207568316.87</v>
          </cell>
          <cell r="G307">
            <v>0</v>
          </cell>
          <cell r="H307">
            <v>0</v>
          </cell>
          <cell r="I307">
            <v>207568316.87</v>
          </cell>
        </row>
        <row r="308">
          <cell r="A308" t="str">
            <v>1.2.3.01.02.0003</v>
          </cell>
          <cell r="B308" t="str">
            <v>A</v>
          </cell>
          <cell r="C308">
            <v>1</v>
          </cell>
          <cell r="D308">
            <v>3995</v>
          </cell>
          <cell r="E308" t="str">
            <v>Terreno Comp Ind Portuário Mat.</v>
          </cell>
          <cell r="F308">
            <v>19066851.32</v>
          </cell>
          <cell r="G308">
            <v>0</v>
          </cell>
          <cell r="H308">
            <v>0</v>
          </cell>
          <cell r="I308">
            <v>19066851.32</v>
          </cell>
        </row>
        <row r="309">
          <cell r="A309" t="str">
            <v>1.2.3.02</v>
          </cell>
          <cell r="B309" t="str">
            <v>S</v>
          </cell>
          <cell r="C309">
            <v>1</v>
          </cell>
          <cell r="D309">
            <v>360</v>
          </cell>
          <cell r="E309" t="str">
            <v>Bens Móveis</v>
          </cell>
          <cell r="F309">
            <v>30200104.960000001</v>
          </cell>
          <cell r="G309">
            <v>495834.01</v>
          </cell>
          <cell r="H309">
            <v>0</v>
          </cell>
          <cell r="I309">
            <v>30695938.969999999</v>
          </cell>
        </row>
        <row r="310">
          <cell r="A310" t="str">
            <v>1.2.3.02.01</v>
          </cell>
          <cell r="B310" t="str">
            <v>A</v>
          </cell>
          <cell r="C310">
            <v>1</v>
          </cell>
          <cell r="D310">
            <v>361</v>
          </cell>
          <cell r="E310" t="str">
            <v>Móveis e Utensílios</v>
          </cell>
          <cell r="F310">
            <v>3365061.11</v>
          </cell>
          <cell r="G310">
            <v>0</v>
          </cell>
          <cell r="H310">
            <v>0</v>
          </cell>
          <cell r="I310">
            <v>3365061.11</v>
          </cell>
        </row>
        <row r="311">
          <cell r="A311" t="str">
            <v>1.2.3.02.02</v>
          </cell>
          <cell r="B311" t="str">
            <v>A</v>
          </cell>
          <cell r="C311">
            <v>1</v>
          </cell>
          <cell r="D311">
            <v>362</v>
          </cell>
          <cell r="E311" t="str">
            <v>Equipamentos de Informática</v>
          </cell>
          <cell r="F311">
            <v>5664265.7800000003</v>
          </cell>
          <cell r="G311">
            <v>112829</v>
          </cell>
          <cell r="H311">
            <v>0</v>
          </cell>
          <cell r="I311">
            <v>5777094.7800000003</v>
          </cell>
        </row>
        <row r="312">
          <cell r="A312" t="str">
            <v>1.2.3.02.03</v>
          </cell>
          <cell r="B312" t="str">
            <v>A</v>
          </cell>
          <cell r="C312">
            <v>1</v>
          </cell>
          <cell r="D312">
            <v>363</v>
          </cell>
          <cell r="E312" t="str">
            <v>Máquinas e Equipamentos</v>
          </cell>
          <cell r="F312">
            <v>16087469.369999999</v>
          </cell>
          <cell r="G312">
            <v>383005.01</v>
          </cell>
          <cell r="H312">
            <v>0</v>
          </cell>
          <cell r="I312">
            <v>16470474.380000001</v>
          </cell>
        </row>
        <row r="313">
          <cell r="A313" t="str">
            <v>1.2.3.02.04</v>
          </cell>
          <cell r="B313" t="str">
            <v>A</v>
          </cell>
          <cell r="C313">
            <v>1</v>
          </cell>
          <cell r="D313">
            <v>364</v>
          </cell>
          <cell r="E313" t="str">
            <v>Veículos</v>
          </cell>
          <cell r="F313">
            <v>640048.76</v>
          </cell>
          <cell r="G313">
            <v>0</v>
          </cell>
          <cell r="H313">
            <v>0</v>
          </cell>
          <cell r="I313">
            <v>640048.76</v>
          </cell>
        </row>
        <row r="314">
          <cell r="A314" t="str">
            <v>1.2.3.02.05</v>
          </cell>
          <cell r="B314" t="str">
            <v>A</v>
          </cell>
          <cell r="C314">
            <v>1</v>
          </cell>
          <cell r="D314">
            <v>365</v>
          </cell>
          <cell r="E314" t="str">
            <v>Aparel, Máq e Equip. DNIT Contra</v>
          </cell>
          <cell r="F314">
            <v>309659.94</v>
          </cell>
          <cell r="G314">
            <v>0</v>
          </cell>
          <cell r="H314">
            <v>0</v>
          </cell>
          <cell r="I314">
            <v>309659.94</v>
          </cell>
        </row>
        <row r="315">
          <cell r="A315" t="str">
            <v>1.2.3.02.06</v>
          </cell>
          <cell r="B315" t="str">
            <v>A</v>
          </cell>
          <cell r="C315">
            <v>1</v>
          </cell>
          <cell r="D315">
            <v>1141</v>
          </cell>
          <cell r="E315" t="str">
            <v>Defensas Marítimas e Cabeços</v>
          </cell>
          <cell r="F315">
            <v>4133600</v>
          </cell>
          <cell r="G315">
            <v>0</v>
          </cell>
          <cell r="H315">
            <v>0</v>
          </cell>
          <cell r="I315">
            <v>4133600</v>
          </cell>
        </row>
        <row r="316">
          <cell r="A316" t="str">
            <v>1.2.3.03</v>
          </cell>
          <cell r="B316" t="str">
            <v>S</v>
          </cell>
          <cell r="C316">
            <v>1</v>
          </cell>
          <cell r="D316">
            <v>366</v>
          </cell>
          <cell r="E316" t="str">
            <v>Depreciação Acumulada</v>
          </cell>
          <cell r="F316">
            <v>36988422.420000002</v>
          </cell>
          <cell r="G316">
            <v>0</v>
          </cell>
          <cell r="H316">
            <v>1057320.6599999999</v>
          </cell>
          <cell r="I316">
            <v>-38045743.079999998</v>
          </cell>
        </row>
        <row r="317">
          <cell r="A317" t="str">
            <v>1.2.3.03.01</v>
          </cell>
          <cell r="B317" t="str">
            <v>A</v>
          </cell>
          <cell r="C317">
            <v>1</v>
          </cell>
          <cell r="D317">
            <v>367</v>
          </cell>
          <cell r="E317" t="str">
            <v>(-) Deprec. acumul. - Benfeitori</v>
          </cell>
          <cell r="F317">
            <v>17769737.640000001</v>
          </cell>
          <cell r="G317">
            <v>0</v>
          </cell>
          <cell r="H317">
            <v>824737.01</v>
          </cell>
          <cell r="I317">
            <v>-18594474.649999999</v>
          </cell>
        </row>
        <row r="318">
          <cell r="A318" t="str">
            <v>1.2.3.03.02</v>
          </cell>
          <cell r="B318" t="str">
            <v>A</v>
          </cell>
          <cell r="C318">
            <v>1</v>
          </cell>
          <cell r="D318">
            <v>368</v>
          </cell>
          <cell r="E318" t="str">
            <v>(-) Deprec. acumul. - Móveis e U</v>
          </cell>
          <cell r="F318">
            <v>2172626.66</v>
          </cell>
          <cell r="G318">
            <v>0</v>
          </cell>
          <cell r="H318">
            <v>19788.7</v>
          </cell>
          <cell r="I318">
            <v>-2192415.36</v>
          </cell>
        </row>
        <row r="319">
          <cell r="A319" t="str">
            <v>1.2.3.03.03</v>
          </cell>
          <cell r="B319" t="str">
            <v>A</v>
          </cell>
          <cell r="C319">
            <v>1</v>
          </cell>
          <cell r="D319">
            <v>369</v>
          </cell>
          <cell r="E319" t="str">
            <v>(-) Deprec. acumul. - Equip. de</v>
          </cell>
          <cell r="F319">
            <v>4380732.38</v>
          </cell>
          <cell r="G319">
            <v>0</v>
          </cell>
          <cell r="H319">
            <v>46245.919999999998</v>
          </cell>
          <cell r="I319">
            <v>-4426978.3</v>
          </cell>
        </row>
        <row r="320">
          <cell r="A320" t="str">
            <v>1.2.3.03.04</v>
          </cell>
          <cell r="B320" t="str">
            <v>A</v>
          </cell>
          <cell r="C320">
            <v>1</v>
          </cell>
          <cell r="D320">
            <v>370</v>
          </cell>
          <cell r="E320" t="str">
            <v>(-) Deprec. acumul. - Máq. e Equ</v>
          </cell>
          <cell r="F320">
            <v>8267453.6399999997</v>
          </cell>
          <cell r="G320">
            <v>0</v>
          </cell>
          <cell r="H320">
            <v>124417.89</v>
          </cell>
          <cell r="I320">
            <v>-8391871.5299999993</v>
          </cell>
        </row>
        <row r="321">
          <cell r="A321" t="str">
            <v>1.2.3.03.05</v>
          </cell>
          <cell r="B321" t="str">
            <v>A</v>
          </cell>
          <cell r="C321">
            <v>1</v>
          </cell>
          <cell r="D321">
            <v>371</v>
          </cell>
          <cell r="E321" t="str">
            <v>(-) Deprec. acumul. - Veículos</v>
          </cell>
          <cell r="F321">
            <v>487439.91</v>
          </cell>
          <cell r="G321">
            <v>0</v>
          </cell>
          <cell r="H321">
            <v>7684.44</v>
          </cell>
          <cell r="I321">
            <v>-495124.35</v>
          </cell>
        </row>
        <row r="322">
          <cell r="A322" t="str">
            <v>1.2.3.03.06</v>
          </cell>
          <cell r="B322" t="str">
            <v>A</v>
          </cell>
          <cell r="C322">
            <v>1</v>
          </cell>
          <cell r="D322">
            <v>372</v>
          </cell>
          <cell r="E322" t="str">
            <v>(-) Deprec. acumul. - Ap,Máq Equ</v>
          </cell>
          <cell r="F322">
            <v>309659.94</v>
          </cell>
          <cell r="G322">
            <v>0</v>
          </cell>
          <cell r="H322">
            <v>0</v>
          </cell>
          <cell r="I322">
            <v>-309659.94</v>
          </cell>
        </row>
        <row r="323">
          <cell r="A323" t="str">
            <v>1.2.3.03.07</v>
          </cell>
          <cell r="B323" t="str">
            <v>A</v>
          </cell>
          <cell r="C323">
            <v>1</v>
          </cell>
          <cell r="D323">
            <v>1166</v>
          </cell>
          <cell r="E323" t="str">
            <v>(-) Deprec. acumul. - Defensas e</v>
          </cell>
          <cell r="F323">
            <v>3600772.25</v>
          </cell>
          <cell r="G323">
            <v>0</v>
          </cell>
          <cell r="H323">
            <v>34446.699999999997</v>
          </cell>
          <cell r="I323">
            <v>-3635218.95</v>
          </cell>
        </row>
        <row r="324">
          <cell r="A324" t="str">
            <v>1.2.3.04</v>
          </cell>
          <cell r="B324" t="str">
            <v>S</v>
          </cell>
          <cell r="C324">
            <v>1</v>
          </cell>
          <cell r="D324">
            <v>373</v>
          </cell>
          <cell r="E324" t="str">
            <v>Benfeitorias em Móveis de Tercei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1.2.3.04.01</v>
          </cell>
          <cell r="B325" t="str">
            <v>A</v>
          </cell>
          <cell r="C325">
            <v>1</v>
          </cell>
          <cell r="D325">
            <v>374</v>
          </cell>
          <cell r="E325" t="str">
            <v>Máquinas e Motores</v>
          </cell>
          <cell r="F325">
            <v>148243.54</v>
          </cell>
          <cell r="G325">
            <v>0</v>
          </cell>
          <cell r="H325">
            <v>0</v>
          </cell>
          <cell r="I325">
            <v>148243.54</v>
          </cell>
        </row>
        <row r="326">
          <cell r="A326" t="str">
            <v>1.2.3.04.02</v>
          </cell>
          <cell r="B326" t="str">
            <v>A</v>
          </cell>
          <cell r="C326">
            <v>1</v>
          </cell>
          <cell r="D326">
            <v>375</v>
          </cell>
          <cell r="E326" t="str">
            <v>(-) Amortizações</v>
          </cell>
          <cell r="F326">
            <v>148243.54</v>
          </cell>
          <cell r="G326">
            <v>0</v>
          </cell>
          <cell r="H326">
            <v>0</v>
          </cell>
          <cell r="I326">
            <v>-148243.54</v>
          </cell>
        </row>
        <row r="327">
          <cell r="A327" t="str">
            <v>1.2.3.05</v>
          </cell>
          <cell r="B327" t="str">
            <v>S</v>
          </cell>
          <cell r="C327">
            <v>1</v>
          </cell>
          <cell r="D327">
            <v>376</v>
          </cell>
          <cell r="E327" t="str">
            <v>Bens Móveis Convênio</v>
          </cell>
          <cell r="F327">
            <v>252577.5</v>
          </cell>
          <cell r="G327">
            <v>0</v>
          </cell>
          <cell r="H327">
            <v>0</v>
          </cell>
          <cell r="I327">
            <v>252577.5</v>
          </cell>
        </row>
        <row r="328">
          <cell r="A328" t="str">
            <v>1.2.3.05.01</v>
          </cell>
          <cell r="B328" t="str">
            <v>S</v>
          </cell>
          <cell r="C328">
            <v>1</v>
          </cell>
          <cell r="D328">
            <v>377</v>
          </cell>
          <cell r="E328" t="str">
            <v>Bens Móveis DNIT AQ/173/2003/00</v>
          </cell>
          <cell r="F328">
            <v>252577.5</v>
          </cell>
          <cell r="G328">
            <v>0</v>
          </cell>
          <cell r="H328">
            <v>0</v>
          </cell>
          <cell r="I328">
            <v>252577.5</v>
          </cell>
        </row>
        <row r="329">
          <cell r="A329" t="str">
            <v>1.2.3.05.01.0001</v>
          </cell>
          <cell r="B329" t="str">
            <v>A</v>
          </cell>
          <cell r="C329">
            <v>1</v>
          </cell>
          <cell r="D329">
            <v>378</v>
          </cell>
          <cell r="E329" t="str">
            <v>Scanner de Bagagem</v>
          </cell>
          <cell r="F329">
            <v>252577.5</v>
          </cell>
          <cell r="G329">
            <v>0</v>
          </cell>
          <cell r="H329">
            <v>0</v>
          </cell>
          <cell r="I329">
            <v>252577.5</v>
          </cell>
        </row>
        <row r="330">
          <cell r="A330" t="str">
            <v>1.2.3.06</v>
          </cell>
          <cell r="B330" t="str">
            <v>S</v>
          </cell>
          <cell r="C330">
            <v>1</v>
          </cell>
          <cell r="D330">
            <v>379</v>
          </cell>
          <cell r="E330" t="str">
            <v>Obras em Andamento</v>
          </cell>
          <cell r="F330">
            <v>498340749.70999998</v>
          </cell>
          <cell r="G330">
            <v>944357.58</v>
          </cell>
          <cell r="H330">
            <v>184061837.06999999</v>
          </cell>
          <cell r="I330">
            <v>315223270.22000003</v>
          </cell>
        </row>
        <row r="331">
          <cell r="A331" t="str">
            <v>1.2.3.06.01</v>
          </cell>
          <cell r="B331" t="str">
            <v>S</v>
          </cell>
          <cell r="C331">
            <v>1</v>
          </cell>
          <cell r="D331">
            <v>380</v>
          </cell>
          <cell r="E331" t="str">
            <v>Obras em Andamento - EMAP</v>
          </cell>
          <cell r="F331">
            <v>237934603.31999999</v>
          </cell>
          <cell r="G331">
            <v>944357.58</v>
          </cell>
          <cell r="H331">
            <v>14361206.68</v>
          </cell>
          <cell r="I331">
            <v>224517754.22</v>
          </cell>
        </row>
        <row r="332">
          <cell r="A332" t="str">
            <v>1.2.3.06.01.0001</v>
          </cell>
          <cell r="B332" t="str">
            <v>A</v>
          </cell>
          <cell r="C332">
            <v>1</v>
          </cell>
          <cell r="D332">
            <v>381</v>
          </cell>
          <cell r="E332" t="str">
            <v>Projetos Execut. de Obras Civis</v>
          </cell>
          <cell r="F332">
            <v>1193478.17</v>
          </cell>
          <cell r="G332">
            <v>0</v>
          </cell>
          <cell r="H332">
            <v>1193478.17</v>
          </cell>
          <cell r="I332">
            <v>0</v>
          </cell>
        </row>
        <row r="333">
          <cell r="A333" t="str">
            <v>1.2.3.06.01.0002</v>
          </cell>
          <cell r="B333" t="str">
            <v>A</v>
          </cell>
          <cell r="C333">
            <v>1</v>
          </cell>
          <cell r="D333">
            <v>382</v>
          </cell>
          <cell r="E333" t="str">
            <v>Gerenc. e Fiscal das Obras DNIT-</v>
          </cell>
          <cell r="F333">
            <v>1685961.34</v>
          </cell>
          <cell r="G333">
            <v>0</v>
          </cell>
          <cell r="H333">
            <v>1685961.34</v>
          </cell>
          <cell r="I333">
            <v>0</v>
          </cell>
        </row>
        <row r="334">
          <cell r="A334" t="str">
            <v>1.2.3.06.01.0003</v>
          </cell>
          <cell r="B334" t="str">
            <v>A</v>
          </cell>
          <cell r="C334">
            <v>1</v>
          </cell>
          <cell r="D334">
            <v>383</v>
          </cell>
          <cell r="E334" t="str">
            <v>Portaria Avançada Porto do Itaqu</v>
          </cell>
          <cell r="F334">
            <v>1665682.75</v>
          </cell>
          <cell r="G334">
            <v>0</v>
          </cell>
          <cell r="H334">
            <v>0</v>
          </cell>
          <cell r="I334">
            <v>1665682.75</v>
          </cell>
        </row>
        <row r="335">
          <cell r="A335" t="str">
            <v>1.2.3.06.01.0005</v>
          </cell>
          <cell r="B335" t="str">
            <v>A</v>
          </cell>
          <cell r="C335">
            <v>1</v>
          </cell>
          <cell r="D335">
            <v>385</v>
          </cell>
          <cell r="E335" t="str">
            <v>Const. Berç100 Alarg Cais SulDNI</v>
          </cell>
          <cell r="F335">
            <v>11165777.25</v>
          </cell>
          <cell r="G335">
            <v>0</v>
          </cell>
          <cell r="H335">
            <v>11165777.25</v>
          </cell>
          <cell r="I335">
            <v>0</v>
          </cell>
        </row>
        <row r="336">
          <cell r="A336" t="str">
            <v>1.2.3.06.01.0006</v>
          </cell>
          <cell r="B336" t="str">
            <v>A</v>
          </cell>
          <cell r="C336">
            <v>1</v>
          </cell>
          <cell r="D336">
            <v>386</v>
          </cell>
          <cell r="E336" t="str">
            <v>Prédio Corpo de Bombeiros</v>
          </cell>
          <cell r="F336">
            <v>94494.17</v>
          </cell>
          <cell r="G336">
            <v>0</v>
          </cell>
          <cell r="H336">
            <v>0</v>
          </cell>
          <cell r="I336">
            <v>94494.17</v>
          </cell>
        </row>
        <row r="337">
          <cell r="A337" t="str">
            <v>1.2.3.06.01.0007</v>
          </cell>
          <cell r="B337" t="str">
            <v>A</v>
          </cell>
          <cell r="C337">
            <v>1</v>
          </cell>
          <cell r="D337">
            <v>387</v>
          </cell>
          <cell r="E337" t="str">
            <v>Sist Atrac. a Laser-DNITAQ/173/2</v>
          </cell>
          <cell r="F337">
            <v>132124.51</v>
          </cell>
          <cell r="G337">
            <v>0</v>
          </cell>
          <cell r="H337">
            <v>0</v>
          </cell>
          <cell r="I337">
            <v>132124.51</v>
          </cell>
        </row>
        <row r="338">
          <cell r="A338" t="str">
            <v>1.2.3.06.01.0008</v>
          </cell>
          <cell r="B338" t="str">
            <v>A</v>
          </cell>
          <cell r="C338">
            <v>1</v>
          </cell>
          <cell r="D338">
            <v>388</v>
          </cell>
          <cell r="E338" t="str">
            <v>Dragagem Canal e Const. Aterro H</v>
          </cell>
          <cell r="F338">
            <v>1608848.46</v>
          </cell>
          <cell r="G338">
            <v>0</v>
          </cell>
          <cell r="H338">
            <v>0</v>
          </cell>
          <cell r="I338">
            <v>1608848.46</v>
          </cell>
        </row>
        <row r="339">
          <cell r="A339" t="str">
            <v>1.2.3.06.01.0009</v>
          </cell>
          <cell r="B339" t="str">
            <v>A</v>
          </cell>
          <cell r="C339">
            <v>1</v>
          </cell>
          <cell r="D339">
            <v>389</v>
          </cell>
          <cell r="E339" t="str">
            <v>Abrigo do Grupo Gerador</v>
          </cell>
          <cell r="F339">
            <v>40443.919999999998</v>
          </cell>
          <cell r="G339">
            <v>0</v>
          </cell>
          <cell r="H339">
            <v>0</v>
          </cell>
          <cell r="I339">
            <v>40443.919999999998</v>
          </cell>
        </row>
        <row r="340">
          <cell r="A340" t="str">
            <v>1.2.3.06.01.0010</v>
          </cell>
          <cell r="B340" t="str">
            <v>A</v>
          </cell>
          <cell r="C340">
            <v>1</v>
          </cell>
          <cell r="D340">
            <v>1153</v>
          </cell>
          <cell r="E340" t="str">
            <v>Ferrovia TR-57 - Berço 102</v>
          </cell>
          <cell r="F340">
            <v>600777.4</v>
          </cell>
          <cell r="G340">
            <v>0</v>
          </cell>
          <cell r="H340">
            <v>0</v>
          </cell>
          <cell r="I340">
            <v>600777.4</v>
          </cell>
        </row>
        <row r="341">
          <cell r="A341" t="str">
            <v>1.2.3.06.01.0012</v>
          </cell>
          <cell r="B341" t="str">
            <v>A</v>
          </cell>
          <cell r="C341">
            <v>1</v>
          </cell>
          <cell r="D341">
            <v>1227</v>
          </cell>
          <cell r="E341" t="str">
            <v>Gerenciamento e Fiscalização de</v>
          </cell>
          <cell r="F341">
            <v>11051167.33</v>
          </cell>
          <cell r="G341">
            <v>0</v>
          </cell>
          <cell r="H341">
            <v>0</v>
          </cell>
          <cell r="I341">
            <v>11051167.33</v>
          </cell>
        </row>
        <row r="342">
          <cell r="A342" t="str">
            <v>1.2.3.06.01.0013</v>
          </cell>
          <cell r="B342" t="str">
            <v>A</v>
          </cell>
          <cell r="C342">
            <v>1</v>
          </cell>
          <cell r="D342">
            <v>1577</v>
          </cell>
          <cell r="E342" t="str">
            <v>Iluminação do Berço 100</v>
          </cell>
          <cell r="F342">
            <v>213422.75</v>
          </cell>
          <cell r="G342">
            <v>0</v>
          </cell>
          <cell r="H342">
            <v>0</v>
          </cell>
          <cell r="I342">
            <v>213422.75</v>
          </cell>
        </row>
        <row r="343">
          <cell r="A343" t="str">
            <v>1.2.3.06.01.0014</v>
          </cell>
          <cell r="B343" t="str">
            <v>A</v>
          </cell>
          <cell r="C343">
            <v>1</v>
          </cell>
          <cell r="D343">
            <v>1610</v>
          </cell>
          <cell r="E343" t="str">
            <v>Enrocamento Retroárea Berço 100</v>
          </cell>
          <cell r="F343">
            <v>4774203.0599999996</v>
          </cell>
          <cell r="G343">
            <v>0</v>
          </cell>
          <cell r="H343">
            <v>0</v>
          </cell>
          <cell r="I343">
            <v>4774203.0599999996</v>
          </cell>
        </row>
        <row r="344">
          <cell r="A344" t="str">
            <v>1.2.3.06.01.0015</v>
          </cell>
          <cell r="B344" t="str">
            <v>A</v>
          </cell>
          <cell r="C344">
            <v>1</v>
          </cell>
          <cell r="D344">
            <v>1611</v>
          </cell>
          <cell r="E344" t="str">
            <v>Benfeitorias em Terrenos</v>
          </cell>
          <cell r="F344">
            <v>28279010.84</v>
          </cell>
          <cell r="G344">
            <v>0</v>
          </cell>
          <cell r="H344">
            <v>0</v>
          </cell>
          <cell r="I344">
            <v>28279010.84</v>
          </cell>
        </row>
        <row r="345">
          <cell r="A345" t="str">
            <v>1.2.3.06.01.0016</v>
          </cell>
          <cell r="B345" t="str">
            <v>A</v>
          </cell>
          <cell r="C345">
            <v>1</v>
          </cell>
          <cell r="D345">
            <v>1612</v>
          </cell>
          <cell r="E345" t="str">
            <v>Galeria Subterrânea p/ Tubulaçõe</v>
          </cell>
          <cell r="F345">
            <v>2994216.62</v>
          </cell>
          <cell r="G345">
            <v>0</v>
          </cell>
          <cell r="H345">
            <v>0</v>
          </cell>
          <cell r="I345">
            <v>2994216.62</v>
          </cell>
        </row>
        <row r="346">
          <cell r="A346" t="str">
            <v>1.2.3.06.01.0017</v>
          </cell>
          <cell r="B346" t="str">
            <v>A</v>
          </cell>
          <cell r="C346">
            <v>1</v>
          </cell>
          <cell r="D346">
            <v>1626</v>
          </cell>
          <cell r="E346" t="str">
            <v>Proj. Instalações Elétricas no P</v>
          </cell>
          <cell r="F346">
            <v>564875.94999999995</v>
          </cell>
          <cell r="G346">
            <v>0</v>
          </cell>
          <cell r="H346">
            <v>0</v>
          </cell>
          <cell r="I346">
            <v>564875.94999999995</v>
          </cell>
        </row>
        <row r="347">
          <cell r="A347" t="str">
            <v>1.2.3.06.01.0018</v>
          </cell>
          <cell r="B347" t="str">
            <v>A</v>
          </cell>
          <cell r="C347">
            <v>1</v>
          </cell>
          <cell r="D347">
            <v>1627</v>
          </cell>
          <cell r="E347" t="str">
            <v>Proj. Rec. e Reforço Estrutural</v>
          </cell>
          <cell r="F347">
            <v>296388.24</v>
          </cell>
          <cell r="G347">
            <v>0</v>
          </cell>
          <cell r="H347">
            <v>0</v>
          </cell>
          <cell r="I347">
            <v>296388.24</v>
          </cell>
        </row>
        <row r="348">
          <cell r="A348" t="str">
            <v>1.2.3.06.01.0020</v>
          </cell>
          <cell r="B348" t="str">
            <v>A</v>
          </cell>
          <cell r="C348">
            <v>1</v>
          </cell>
          <cell r="D348">
            <v>1668</v>
          </cell>
          <cell r="E348" t="str">
            <v>Prédio Controle Pesagem Pátio Ca</v>
          </cell>
          <cell r="F348">
            <v>283357.05</v>
          </cell>
          <cell r="G348">
            <v>0</v>
          </cell>
          <cell r="H348">
            <v>0</v>
          </cell>
          <cell r="I348">
            <v>283357.05</v>
          </cell>
        </row>
        <row r="349">
          <cell r="A349" t="str">
            <v>1.2.3.06.01.0021</v>
          </cell>
          <cell r="B349" t="str">
            <v>A</v>
          </cell>
          <cell r="C349">
            <v>1</v>
          </cell>
          <cell r="D349">
            <v>1680</v>
          </cell>
          <cell r="E349" t="str">
            <v>Infaestrutura em Fibra Óptica</v>
          </cell>
          <cell r="F349">
            <v>2244114.52</v>
          </cell>
          <cell r="G349">
            <v>0</v>
          </cell>
          <cell r="H349">
            <v>0</v>
          </cell>
          <cell r="I349">
            <v>2244114.52</v>
          </cell>
        </row>
        <row r="350">
          <cell r="A350" t="str">
            <v>1.2.3.06.01.0022</v>
          </cell>
          <cell r="B350" t="str">
            <v>A</v>
          </cell>
          <cell r="C350">
            <v>1</v>
          </cell>
          <cell r="D350">
            <v>1688</v>
          </cell>
          <cell r="E350" t="str">
            <v>Torres de Iluminação no Porto</v>
          </cell>
          <cell r="F350">
            <v>3022822.74</v>
          </cell>
          <cell r="G350">
            <v>0</v>
          </cell>
          <cell r="H350">
            <v>0</v>
          </cell>
          <cell r="I350">
            <v>3022822.74</v>
          </cell>
        </row>
        <row r="351">
          <cell r="A351" t="str">
            <v>1.2.3.06.01.0023</v>
          </cell>
          <cell r="B351" t="str">
            <v>A</v>
          </cell>
          <cell r="C351">
            <v>1</v>
          </cell>
          <cell r="D351">
            <v>1696</v>
          </cell>
          <cell r="E351" t="str">
            <v>Sanitários Berços 100, 102 e 104</v>
          </cell>
          <cell r="F351">
            <v>417118.29</v>
          </cell>
          <cell r="G351">
            <v>0</v>
          </cell>
          <cell r="H351">
            <v>0</v>
          </cell>
          <cell r="I351">
            <v>417118.29</v>
          </cell>
        </row>
        <row r="352">
          <cell r="A352" t="str">
            <v>1.2.3.06.01.0024</v>
          </cell>
          <cell r="B352" t="str">
            <v>A</v>
          </cell>
          <cell r="C352">
            <v>1</v>
          </cell>
          <cell r="D352">
            <v>1750</v>
          </cell>
          <cell r="E352" t="str">
            <v>Sistema de Monitoramento/Gravaçã</v>
          </cell>
          <cell r="F352">
            <v>10896142.48</v>
          </cell>
          <cell r="G352">
            <v>0</v>
          </cell>
          <cell r="H352">
            <v>0</v>
          </cell>
          <cell r="I352">
            <v>10896142.48</v>
          </cell>
        </row>
        <row r="353">
          <cell r="A353" t="str">
            <v>1.2.3.06.01.0025</v>
          </cell>
          <cell r="B353" t="str">
            <v>A</v>
          </cell>
          <cell r="C353">
            <v>1</v>
          </cell>
          <cell r="D353">
            <v>1794</v>
          </cell>
          <cell r="E353" t="str">
            <v>Sist. de Tratamento de Esgoto Re</v>
          </cell>
          <cell r="F353">
            <v>99894.54</v>
          </cell>
          <cell r="G353">
            <v>0</v>
          </cell>
          <cell r="H353">
            <v>0</v>
          </cell>
          <cell r="I353">
            <v>99894.54</v>
          </cell>
        </row>
        <row r="354">
          <cell r="A354" t="str">
            <v>1.2.3.06.01.0026</v>
          </cell>
          <cell r="B354" t="str">
            <v>A</v>
          </cell>
          <cell r="C354">
            <v>1</v>
          </cell>
          <cell r="D354">
            <v>1826</v>
          </cell>
          <cell r="E354" t="str">
            <v>Retroárea dos Berços 104 e 105</v>
          </cell>
          <cell r="F354">
            <v>5541842.7599999998</v>
          </cell>
          <cell r="G354">
            <v>0</v>
          </cell>
          <cell r="H354">
            <v>0</v>
          </cell>
          <cell r="I354">
            <v>5541842.7599999998</v>
          </cell>
        </row>
        <row r="355">
          <cell r="A355" t="str">
            <v>1.2.3.06.01.0027</v>
          </cell>
          <cell r="B355" t="str">
            <v>A</v>
          </cell>
          <cell r="C355">
            <v>1</v>
          </cell>
          <cell r="D355">
            <v>1829</v>
          </cell>
          <cell r="E355" t="str">
            <v>Estacionamento do Centro de Negó</v>
          </cell>
          <cell r="F355">
            <v>1476159.75</v>
          </cell>
          <cell r="G355">
            <v>0</v>
          </cell>
          <cell r="H355">
            <v>0</v>
          </cell>
          <cell r="I355">
            <v>1476159.75</v>
          </cell>
        </row>
        <row r="356">
          <cell r="A356" t="str">
            <v>1.2.3.06.01.0028</v>
          </cell>
          <cell r="B356" t="str">
            <v>A</v>
          </cell>
          <cell r="C356">
            <v>1</v>
          </cell>
          <cell r="D356">
            <v>1867</v>
          </cell>
          <cell r="E356" t="str">
            <v>Viga Trilho Berço 103</v>
          </cell>
          <cell r="F356">
            <v>1616585.5</v>
          </cell>
          <cell r="G356">
            <v>0</v>
          </cell>
          <cell r="H356">
            <v>0</v>
          </cell>
          <cell r="I356">
            <v>1616585.5</v>
          </cell>
        </row>
        <row r="357">
          <cell r="A357" t="str">
            <v>1.2.3.06.01.0029</v>
          </cell>
          <cell r="B357" t="str">
            <v>A</v>
          </cell>
          <cell r="C357">
            <v>1</v>
          </cell>
          <cell r="D357">
            <v>1896</v>
          </cell>
          <cell r="E357" t="str">
            <v>Construção do Berço 108 - EMAP</v>
          </cell>
          <cell r="F357">
            <v>6857529.0599999996</v>
          </cell>
          <cell r="G357">
            <v>0</v>
          </cell>
          <cell r="H357">
            <v>0</v>
          </cell>
          <cell r="I357">
            <v>6857529.0599999996</v>
          </cell>
        </row>
        <row r="358">
          <cell r="A358" t="str">
            <v>1.2.3.06.01.0030</v>
          </cell>
          <cell r="B358" t="str">
            <v>A</v>
          </cell>
          <cell r="C358">
            <v>1</v>
          </cell>
          <cell r="D358">
            <v>1917</v>
          </cell>
          <cell r="E358" t="str">
            <v>Alça/Via de Acesso ao Tegram</v>
          </cell>
          <cell r="F358">
            <v>3026621.81</v>
          </cell>
          <cell r="G358">
            <v>0</v>
          </cell>
          <cell r="H358">
            <v>0</v>
          </cell>
          <cell r="I358">
            <v>3026621.81</v>
          </cell>
        </row>
        <row r="359">
          <cell r="A359" t="str">
            <v>1.2.3.06.01.0031</v>
          </cell>
          <cell r="B359" t="str">
            <v>A</v>
          </cell>
          <cell r="C359">
            <v>1</v>
          </cell>
          <cell r="D359">
            <v>1918</v>
          </cell>
          <cell r="E359" t="str">
            <v>Dragagem do Canal de Acesso ao P</v>
          </cell>
          <cell r="F359">
            <v>65279618.619999997</v>
          </cell>
          <cell r="G359">
            <v>0</v>
          </cell>
          <cell r="H359">
            <v>0</v>
          </cell>
          <cell r="I359">
            <v>65279618.619999997</v>
          </cell>
        </row>
        <row r="360">
          <cell r="A360" t="str">
            <v>1.2.3.06.01.0032</v>
          </cell>
          <cell r="B360" t="str">
            <v>A</v>
          </cell>
          <cell r="C360">
            <v>1</v>
          </cell>
          <cell r="D360">
            <v>1920</v>
          </cell>
          <cell r="E360" t="str">
            <v>Retroárea dos Berços 100 e 101</v>
          </cell>
          <cell r="F360">
            <v>2059939.77</v>
          </cell>
          <cell r="G360">
            <v>0</v>
          </cell>
          <cell r="H360">
            <v>0</v>
          </cell>
          <cell r="I360">
            <v>2059939.77</v>
          </cell>
        </row>
        <row r="361">
          <cell r="A361" t="str">
            <v>1.2.3.06.01.0033</v>
          </cell>
          <cell r="B361" t="str">
            <v>A</v>
          </cell>
          <cell r="C361">
            <v>1</v>
          </cell>
          <cell r="D361">
            <v>1924</v>
          </cell>
          <cell r="E361" t="str">
            <v>Benfeitorias Terminal P. Espera</v>
          </cell>
          <cell r="F361">
            <v>4724183.8</v>
          </cell>
          <cell r="G361">
            <v>0</v>
          </cell>
          <cell r="H361">
            <v>0</v>
          </cell>
          <cell r="I361">
            <v>4724183.8</v>
          </cell>
        </row>
        <row r="362">
          <cell r="A362" t="str">
            <v>1.2.3.06.01.0034</v>
          </cell>
          <cell r="B362" t="str">
            <v>A</v>
          </cell>
          <cell r="C362">
            <v>1</v>
          </cell>
          <cell r="D362">
            <v>1925</v>
          </cell>
          <cell r="E362" t="str">
            <v>Muro da Área Alfandegada - Conce</v>
          </cell>
          <cell r="F362">
            <v>248749.95</v>
          </cell>
          <cell r="G362">
            <v>0</v>
          </cell>
          <cell r="H362">
            <v>0</v>
          </cell>
          <cell r="I362">
            <v>248749.95</v>
          </cell>
        </row>
        <row r="363">
          <cell r="A363" t="str">
            <v>1.2.3.06.01.0035</v>
          </cell>
          <cell r="B363" t="str">
            <v>A</v>
          </cell>
          <cell r="C363">
            <v>1</v>
          </cell>
          <cell r="D363">
            <v>1944</v>
          </cell>
          <cell r="E363" t="str">
            <v>Construção Rua Bacanga</v>
          </cell>
          <cell r="F363">
            <v>511309.88</v>
          </cell>
          <cell r="G363">
            <v>0</v>
          </cell>
          <cell r="H363">
            <v>0</v>
          </cell>
          <cell r="I363">
            <v>511309.88</v>
          </cell>
        </row>
        <row r="364">
          <cell r="A364" t="str">
            <v>1.2.3.06.01.0036</v>
          </cell>
          <cell r="B364" t="str">
            <v>A</v>
          </cell>
          <cell r="C364">
            <v>1</v>
          </cell>
          <cell r="D364">
            <v>1948</v>
          </cell>
          <cell r="E364" t="str">
            <v>Banheiro Área de Controle/Balanç</v>
          </cell>
          <cell r="F364">
            <v>64663.93</v>
          </cell>
          <cell r="G364">
            <v>0</v>
          </cell>
          <cell r="H364">
            <v>0</v>
          </cell>
          <cell r="I364">
            <v>64663.93</v>
          </cell>
        </row>
        <row r="365">
          <cell r="A365" t="str">
            <v>1.2.3.06.01.0037</v>
          </cell>
          <cell r="B365" t="str">
            <v>A</v>
          </cell>
          <cell r="C365">
            <v>1</v>
          </cell>
          <cell r="D365">
            <v>1977</v>
          </cell>
          <cell r="E365" t="str">
            <v>Retroárea do Berços 99</v>
          </cell>
          <cell r="F365">
            <v>403085.06</v>
          </cell>
          <cell r="G365">
            <v>0</v>
          </cell>
          <cell r="H365">
            <v>0</v>
          </cell>
          <cell r="I365">
            <v>403085.06</v>
          </cell>
        </row>
        <row r="366">
          <cell r="A366" t="str">
            <v>1.2.3.06.01.0038</v>
          </cell>
          <cell r="B366" t="str">
            <v>A</v>
          </cell>
          <cell r="C366">
            <v>1</v>
          </cell>
          <cell r="D366">
            <v>2023</v>
          </cell>
          <cell r="E366" t="str">
            <v>Pátio de Armazenagem Área A04</v>
          </cell>
          <cell r="F366">
            <v>140156.95000000001</v>
          </cell>
          <cell r="G366">
            <v>0</v>
          </cell>
          <cell r="H366">
            <v>0</v>
          </cell>
          <cell r="I366">
            <v>140156.95000000001</v>
          </cell>
        </row>
        <row r="367">
          <cell r="A367" t="str">
            <v>1.2.3.06.01.0039</v>
          </cell>
          <cell r="B367" t="str">
            <v>A</v>
          </cell>
          <cell r="C367">
            <v>1</v>
          </cell>
          <cell r="D367">
            <v>2190</v>
          </cell>
          <cell r="E367" t="str">
            <v>Torre de Iluminação Berço 103</v>
          </cell>
          <cell r="F367">
            <v>335001.3</v>
          </cell>
          <cell r="G367">
            <v>0</v>
          </cell>
          <cell r="H367">
            <v>0</v>
          </cell>
          <cell r="I367">
            <v>335001.3</v>
          </cell>
        </row>
        <row r="368">
          <cell r="A368" t="str">
            <v>1.2.3.06.01.0040</v>
          </cell>
          <cell r="B368" t="str">
            <v>A</v>
          </cell>
          <cell r="C368">
            <v>1</v>
          </cell>
          <cell r="D368">
            <v>2258</v>
          </cell>
          <cell r="E368" t="str">
            <v>Benfeitoria e Ampliação do PAN</v>
          </cell>
          <cell r="F368">
            <v>827937.36</v>
          </cell>
          <cell r="G368">
            <v>0</v>
          </cell>
          <cell r="H368">
            <v>0</v>
          </cell>
          <cell r="I368">
            <v>827937.36</v>
          </cell>
        </row>
        <row r="369">
          <cell r="A369" t="str">
            <v>1.2.3.06.01.0041</v>
          </cell>
          <cell r="B369" t="str">
            <v>A</v>
          </cell>
          <cell r="C369">
            <v>1</v>
          </cell>
          <cell r="D369">
            <v>2260</v>
          </cell>
          <cell r="E369" t="str">
            <v>Pav. Retroáreas e Berços 100,101</v>
          </cell>
          <cell r="F369">
            <v>1614217.07</v>
          </cell>
          <cell r="G369">
            <v>0</v>
          </cell>
          <cell r="H369">
            <v>0</v>
          </cell>
          <cell r="I369">
            <v>1614217.07</v>
          </cell>
        </row>
        <row r="370">
          <cell r="A370" t="str">
            <v>1.2.3.06.01.0042</v>
          </cell>
          <cell r="B370" t="str">
            <v>A</v>
          </cell>
          <cell r="C370">
            <v>1</v>
          </cell>
          <cell r="D370">
            <v>2305</v>
          </cell>
          <cell r="E370" t="str">
            <v>Gerenc. e Fiscal. Berço 108 - EM</v>
          </cell>
          <cell r="F370">
            <v>153374.81</v>
          </cell>
          <cell r="G370">
            <v>0</v>
          </cell>
          <cell r="H370">
            <v>0</v>
          </cell>
          <cell r="I370">
            <v>153374.81</v>
          </cell>
        </row>
        <row r="371">
          <cell r="A371" t="str">
            <v>1.2.3.06.01.0043</v>
          </cell>
          <cell r="B371" t="str">
            <v>A</v>
          </cell>
          <cell r="C371">
            <v>1</v>
          </cell>
          <cell r="D371">
            <v>2419</v>
          </cell>
          <cell r="E371" t="str">
            <v>Benfeitorias no Terminal S. J. R</v>
          </cell>
          <cell r="F371">
            <v>2145436.33</v>
          </cell>
          <cell r="G371">
            <v>0</v>
          </cell>
          <cell r="H371">
            <v>0</v>
          </cell>
          <cell r="I371">
            <v>2145436.33</v>
          </cell>
        </row>
        <row r="372">
          <cell r="A372" t="str">
            <v>1.2.3.06.01.0044</v>
          </cell>
          <cell r="B372" t="str">
            <v>A</v>
          </cell>
          <cell r="C372">
            <v>1</v>
          </cell>
          <cell r="D372">
            <v>2434</v>
          </cell>
          <cell r="E372" t="str">
            <v>Benfeitorias no Terminal Cujupe</v>
          </cell>
          <cell r="F372">
            <v>1216045.3799999999</v>
          </cell>
          <cell r="G372">
            <v>0</v>
          </cell>
          <cell r="H372">
            <v>0</v>
          </cell>
          <cell r="I372">
            <v>1216045.3799999999</v>
          </cell>
        </row>
        <row r="373">
          <cell r="A373" t="str">
            <v>1.2.3.06.01.0045</v>
          </cell>
          <cell r="B373" t="str">
            <v>A</v>
          </cell>
          <cell r="C373">
            <v>1</v>
          </cell>
          <cell r="D373">
            <v>2440</v>
          </cell>
          <cell r="E373" t="str">
            <v>Alça Viária de Saída do Tegram</v>
          </cell>
          <cell r="F373">
            <v>200078.64</v>
          </cell>
          <cell r="G373">
            <v>0</v>
          </cell>
          <cell r="H373">
            <v>0</v>
          </cell>
          <cell r="I373">
            <v>200078.64</v>
          </cell>
        </row>
        <row r="374">
          <cell r="A374" t="str">
            <v>1.2.3.06.01.0046</v>
          </cell>
          <cell r="B374" t="str">
            <v>A</v>
          </cell>
          <cell r="C374">
            <v>1</v>
          </cell>
          <cell r="D374">
            <v>2458</v>
          </cell>
          <cell r="E374" t="str">
            <v>Sistema de Combate a Incêndio no</v>
          </cell>
          <cell r="F374">
            <v>18350894.59</v>
          </cell>
          <cell r="G374">
            <v>0</v>
          </cell>
          <cell r="H374">
            <v>0</v>
          </cell>
          <cell r="I374">
            <v>18350894.59</v>
          </cell>
        </row>
        <row r="375">
          <cell r="A375" t="str">
            <v>1.2.3.06.01.0047</v>
          </cell>
          <cell r="B375" t="str">
            <v>A</v>
          </cell>
          <cell r="C375">
            <v>1</v>
          </cell>
          <cell r="D375">
            <v>2551</v>
          </cell>
          <cell r="E375" t="str">
            <v>Cerca em Mourão de Concreto na P</v>
          </cell>
          <cell r="F375">
            <v>155999.99</v>
          </cell>
          <cell r="G375">
            <v>0</v>
          </cell>
          <cell r="H375">
            <v>0</v>
          </cell>
          <cell r="I375">
            <v>155999.99</v>
          </cell>
        </row>
        <row r="376">
          <cell r="A376" t="str">
            <v>1.2.3.06.01.0048</v>
          </cell>
          <cell r="B376" t="str">
            <v>A</v>
          </cell>
          <cell r="C376">
            <v>1</v>
          </cell>
          <cell r="D376">
            <v>2568</v>
          </cell>
          <cell r="E376" t="str">
            <v>Portaria Avançada Provisória</v>
          </cell>
          <cell r="F376">
            <v>1583376.9</v>
          </cell>
          <cell r="G376">
            <v>0</v>
          </cell>
          <cell r="H376">
            <v>0</v>
          </cell>
          <cell r="I376">
            <v>1583376.9</v>
          </cell>
        </row>
        <row r="377">
          <cell r="A377" t="str">
            <v>1.2.3.06.01.0049</v>
          </cell>
          <cell r="B377" t="str">
            <v>A</v>
          </cell>
          <cell r="C377">
            <v>1</v>
          </cell>
          <cell r="D377">
            <v>2577</v>
          </cell>
          <cell r="E377" t="str">
            <v>Barreira de Contenção de Óleo 10</v>
          </cell>
          <cell r="F377">
            <v>835531.49</v>
          </cell>
          <cell r="G377">
            <v>0</v>
          </cell>
          <cell r="H377">
            <v>0</v>
          </cell>
          <cell r="I377">
            <v>835531.49</v>
          </cell>
        </row>
        <row r="378">
          <cell r="A378" t="str">
            <v>1.2.3.06.01.0050</v>
          </cell>
          <cell r="B378" t="str">
            <v>A</v>
          </cell>
          <cell r="C378">
            <v>1</v>
          </cell>
          <cell r="D378">
            <v>2593</v>
          </cell>
          <cell r="E378" t="str">
            <v>Banheiro Berço 108</v>
          </cell>
          <cell r="F378">
            <v>83331.41</v>
          </cell>
          <cell r="G378">
            <v>0</v>
          </cell>
          <cell r="H378">
            <v>0</v>
          </cell>
          <cell r="I378">
            <v>83331.41</v>
          </cell>
        </row>
        <row r="379">
          <cell r="A379" t="str">
            <v>1.2.3.06.01.0051</v>
          </cell>
          <cell r="B379" t="str">
            <v>A</v>
          </cell>
          <cell r="C379">
            <v>1</v>
          </cell>
          <cell r="D379">
            <v>2619</v>
          </cell>
          <cell r="E379" t="str">
            <v>Área de Inspeção de Cargas no PA</v>
          </cell>
          <cell r="F379">
            <v>31968.02</v>
          </cell>
          <cell r="G379">
            <v>0</v>
          </cell>
          <cell r="H379">
            <v>0</v>
          </cell>
          <cell r="I379">
            <v>31968.02</v>
          </cell>
        </row>
        <row r="380">
          <cell r="A380" t="str">
            <v>1.2.3.06.01.0052</v>
          </cell>
          <cell r="B380" t="str">
            <v>A</v>
          </cell>
          <cell r="C380">
            <v>1</v>
          </cell>
          <cell r="D380">
            <v>2624</v>
          </cell>
          <cell r="E380" t="str">
            <v>Novo Terminal de Passageiros do</v>
          </cell>
          <cell r="F380">
            <v>13177355.51</v>
          </cell>
          <cell r="G380">
            <v>261726.78</v>
          </cell>
          <cell r="H380">
            <v>0</v>
          </cell>
          <cell r="I380">
            <v>13439082.289999999</v>
          </cell>
        </row>
        <row r="381">
          <cell r="A381" t="str">
            <v>1.2.3.06.01.0053</v>
          </cell>
          <cell r="B381" t="str">
            <v>A</v>
          </cell>
          <cell r="C381">
            <v>1</v>
          </cell>
          <cell r="D381">
            <v>2641</v>
          </cell>
          <cell r="E381" t="str">
            <v>Sist. Elétrico Berço 108 - Contr</v>
          </cell>
          <cell r="F381">
            <v>381331.93</v>
          </cell>
          <cell r="G381">
            <v>0</v>
          </cell>
          <cell r="H381">
            <v>0</v>
          </cell>
          <cell r="I381">
            <v>381331.93</v>
          </cell>
        </row>
        <row r="382">
          <cell r="A382" t="str">
            <v>1.2.3.06.01.0054</v>
          </cell>
          <cell r="B382" t="str">
            <v>A</v>
          </cell>
          <cell r="C382">
            <v>1</v>
          </cell>
          <cell r="D382">
            <v>2686</v>
          </cell>
          <cell r="E382" t="str">
            <v>Pavimentação das Áreas G e H</v>
          </cell>
          <cell r="F382">
            <v>8938491.2200000007</v>
          </cell>
          <cell r="G382">
            <v>0</v>
          </cell>
          <cell r="H382">
            <v>0</v>
          </cell>
          <cell r="I382">
            <v>8938491.2200000007</v>
          </cell>
        </row>
        <row r="383">
          <cell r="A383" t="str">
            <v>1.2.3.06.01.0055</v>
          </cell>
          <cell r="B383" t="str">
            <v>A</v>
          </cell>
          <cell r="C383">
            <v>1</v>
          </cell>
          <cell r="D383">
            <v>2742</v>
          </cell>
          <cell r="E383" t="str">
            <v>Rampa Sul</v>
          </cell>
          <cell r="F383">
            <v>2987833.64</v>
          </cell>
          <cell r="G383">
            <v>0</v>
          </cell>
          <cell r="H383">
            <v>0</v>
          </cell>
          <cell r="I383">
            <v>2987833.64</v>
          </cell>
        </row>
        <row r="384">
          <cell r="A384" t="str">
            <v>1.2.3.06.01.0056</v>
          </cell>
          <cell r="B384" t="str">
            <v>A</v>
          </cell>
          <cell r="C384">
            <v>1</v>
          </cell>
          <cell r="D384">
            <v>2744</v>
          </cell>
          <cell r="E384" t="str">
            <v>Subestação Receptora</v>
          </cell>
          <cell r="F384">
            <v>24829.98</v>
          </cell>
          <cell r="G384">
            <v>0</v>
          </cell>
          <cell r="H384">
            <v>0</v>
          </cell>
          <cell r="I384">
            <v>24829.98</v>
          </cell>
        </row>
        <row r="385">
          <cell r="A385" t="str">
            <v>1.2.3.06.01.0057</v>
          </cell>
          <cell r="B385" t="str">
            <v>A</v>
          </cell>
          <cell r="C385">
            <v>1</v>
          </cell>
          <cell r="D385">
            <v>2746</v>
          </cell>
          <cell r="E385" t="str">
            <v>Pier Flutuante</v>
          </cell>
          <cell r="F385">
            <v>63873.51</v>
          </cell>
          <cell r="G385">
            <v>0</v>
          </cell>
          <cell r="H385">
            <v>0</v>
          </cell>
          <cell r="I385">
            <v>63873.51</v>
          </cell>
        </row>
        <row r="386">
          <cell r="A386" t="str">
            <v>1.2.3.06.01.0058</v>
          </cell>
          <cell r="B386" t="str">
            <v>A</v>
          </cell>
          <cell r="C386">
            <v>1</v>
          </cell>
          <cell r="D386">
            <v>2752</v>
          </cell>
          <cell r="E386" t="str">
            <v>Recuperação Estrutural e Catódic</v>
          </cell>
          <cell r="F386">
            <v>433918.01</v>
          </cell>
          <cell r="G386">
            <v>0</v>
          </cell>
          <cell r="H386">
            <v>0</v>
          </cell>
          <cell r="I386">
            <v>433918.01</v>
          </cell>
        </row>
        <row r="387">
          <cell r="A387" t="str">
            <v>1.2.3.06.01.0059</v>
          </cell>
          <cell r="B387" t="str">
            <v>A</v>
          </cell>
          <cell r="C387">
            <v>1</v>
          </cell>
          <cell r="D387">
            <v>2763</v>
          </cell>
          <cell r="E387" t="str">
            <v>Subestação da Área H</v>
          </cell>
          <cell r="F387">
            <v>69087.73</v>
          </cell>
          <cell r="G387">
            <v>0</v>
          </cell>
          <cell r="H387">
            <v>0</v>
          </cell>
          <cell r="I387">
            <v>69087.73</v>
          </cell>
        </row>
        <row r="388">
          <cell r="A388" t="str">
            <v>1.2.3.06.01.0060</v>
          </cell>
          <cell r="B388" t="str">
            <v>A</v>
          </cell>
          <cell r="C388">
            <v>1</v>
          </cell>
          <cell r="D388">
            <v>2808</v>
          </cell>
          <cell r="E388" t="str">
            <v>Pavimentação dos Acessos e Polig</v>
          </cell>
          <cell r="F388">
            <v>1535272.82</v>
          </cell>
          <cell r="G388">
            <v>0</v>
          </cell>
          <cell r="H388">
            <v>0</v>
          </cell>
          <cell r="I388">
            <v>1535272.82</v>
          </cell>
        </row>
        <row r="389">
          <cell r="A389" t="str">
            <v>1.2.3.06.01.0061</v>
          </cell>
          <cell r="B389" t="str">
            <v>A</v>
          </cell>
          <cell r="C389">
            <v>1</v>
          </cell>
          <cell r="D389">
            <v>2861</v>
          </cell>
          <cell r="E389" t="str">
            <v>Construção do Berço 98</v>
          </cell>
          <cell r="F389">
            <v>1215157</v>
          </cell>
          <cell r="G389">
            <v>0</v>
          </cell>
          <cell r="H389">
            <v>0</v>
          </cell>
          <cell r="I389">
            <v>1215157</v>
          </cell>
        </row>
        <row r="390">
          <cell r="A390" t="str">
            <v>1.2.3.06.01.0062</v>
          </cell>
          <cell r="B390" t="str">
            <v>A</v>
          </cell>
          <cell r="C390">
            <v>1</v>
          </cell>
          <cell r="D390">
            <v>2910</v>
          </cell>
          <cell r="E390" t="str">
            <v>Sala Segura</v>
          </cell>
          <cell r="F390">
            <v>1398960.14</v>
          </cell>
          <cell r="G390">
            <v>0</v>
          </cell>
          <cell r="H390">
            <v>0</v>
          </cell>
          <cell r="I390">
            <v>1398960.14</v>
          </cell>
        </row>
        <row r="391">
          <cell r="A391" t="str">
            <v>1.2.3.06.01.0063</v>
          </cell>
          <cell r="B391" t="str">
            <v>A</v>
          </cell>
          <cell r="C391">
            <v>1</v>
          </cell>
          <cell r="D391">
            <v>2912</v>
          </cell>
          <cell r="E391" t="str">
            <v>Sala de Armamento</v>
          </cell>
          <cell r="F391">
            <v>56565.95</v>
          </cell>
          <cell r="G391">
            <v>0</v>
          </cell>
          <cell r="H391">
            <v>0</v>
          </cell>
          <cell r="I391">
            <v>56565.95</v>
          </cell>
        </row>
        <row r="392">
          <cell r="A392" t="str">
            <v>1.2.3.06.01.0064</v>
          </cell>
          <cell r="B392" t="str">
            <v>A</v>
          </cell>
          <cell r="C392">
            <v>1</v>
          </cell>
          <cell r="D392">
            <v>2993</v>
          </cell>
          <cell r="E392" t="str">
            <v>Infraestrutura CFTV Term. Cujupe</v>
          </cell>
          <cell r="F392">
            <v>493842.06</v>
          </cell>
          <cell r="G392">
            <v>8747</v>
          </cell>
          <cell r="H392">
            <v>0</v>
          </cell>
          <cell r="I392">
            <v>502589.06</v>
          </cell>
        </row>
        <row r="393">
          <cell r="A393" t="str">
            <v>1.2.3.06.01.0065</v>
          </cell>
          <cell r="B393" t="str">
            <v>A</v>
          </cell>
          <cell r="C393">
            <v>1</v>
          </cell>
          <cell r="D393">
            <v>2995</v>
          </cell>
          <cell r="E393" t="str">
            <v>Abrigo do Gerador no Pátio GH</v>
          </cell>
          <cell r="F393">
            <v>481799.09</v>
          </cell>
          <cell r="G393">
            <v>56551.86</v>
          </cell>
          <cell r="H393">
            <v>0</v>
          </cell>
          <cell r="I393">
            <v>538350.94999999995</v>
          </cell>
        </row>
        <row r="394">
          <cell r="A394" t="str">
            <v>1.2.3.06.01.0066</v>
          </cell>
          <cell r="B394" t="str">
            <v>A</v>
          </cell>
          <cell r="C394">
            <v>1</v>
          </cell>
          <cell r="D394">
            <v>3785</v>
          </cell>
          <cell r="E394" t="str">
            <v>Estação de Esgotamento Sanitário</v>
          </cell>
          <cell r="F394">
            <v>133328.07</v>
          </cell>
          <cell r="G394">
            <v>0</v>
          </cell>
          <cell r="H394">
            <v>0</v>
          </cell>
          <cell r="I394">
            <v>133328.07</v>
          </cell>
        </row>
        <row r="395">
          <cell r="A395" t="str">
            <v>1.2.3.06.01.0067</v>
          </cell>
          <cell r="B395" t="str">
            <v>A</v>
          </cell>
          <cell r="C395">
            <v>1</v>
          </cell>
          <cell r="D395">
            <v>3786</v>
          </cell>
          <cell r="E395" t="str">
            <v>Subestação 01</v>
          </cell>
          <cell r="F395">
            <v>103575.74</v>
          </cell>
          <cell r="G395">
            <v>0</v>
          </cell>
          <cell r="H395">
            <v>0</v>
          </cell>
          <cell r="I395">
            <v>103575.74</v>
          </cell>
        </row>
        <row r="396">
          <cell r="A396" t="str">
            <v>1.2.3.06.01.0068</v>
          </cell>
          <cell r="B396" t="str">
            <v>A</v>
          </cell>
          <cell r="C396">
            <v>1</v>
          </cell>
          <cell r="D396">
            <v>3787</v>
          </cell>
          <cell r="E396" t="str">
            <v>Rampa Ponta da Espera</v>
          </cell>
          <cell r="F396">
            <v>95713</v>
          </cell>
          <cell r="G396">
            <v>0</v>
          </cell>
          <cell r="H396">
            <v>0</v>
          </cell>
          <cell r="I396">
            <v>95713</v>
          </cell>
        </row>
        <row r="397">
          <cell r="A397" t="str">
            <v>1.2.3.06.01.0069</v>
          </cell>
          <cell r="B397" t="str">
            <v>A</v>
          </cell>
          <cell r="C397">
            <v>1</v>
          </cell>
          <cell r="D397">
            <v>3788</v>
          </cell>
          <cell r="E397" t="str">
            <v>Rampa Cujupe</v>
          </cell>
          <cell r="F397">
            <v>93279.67</v>
          </cell>
          <cell r="G397">
            <v>0</v>
          </cell>
          <cell r="H397">
            <v>0</v>
          </cell>
          <cell r="I397">
            <v>93279.67</v>
          </cell>
        </row>
        <row r="398">
          <cell r="A398" t="str">
            <v>1.2.3.06.01.0070</v>
          </cell>
          <cell r="B398" t="str">
            <v>A</v>
          </cell>
          <cell r="C398">
            <v>1</v>
          </cell>
          <cell r="D398">
            <v>3789</v>
          </cell>
          <cell r="E398" t="str">
            <v>Prédio Corpo de Bombeiro - Novo</v>
          </cell>
          <cell r="F398">
            <v>86894.57</v>
          </cell>
          <cell r="G398">
            <v>0</v>
          </cell>
          <cell r="H398">
            <v>0</v>
          </cell>
          <cell r="I398">
            <v>86894.57</v>
          </cell>
        </row>
        <row r="399">
          <cell r="A399" t="str">
            <v>1.2.3.06.01.0071</v>
          </cell>
          <cell r="B399" t="str">
            <v>A</v>
          </cell>
          <cell r="C399">
            <v>1</v>
          </cell>
          <cell r="D399">
            <v>3790</v>
          </cell>
          <cell r="E399" t="str">
            <v>Cais de São José de Ribamar</v>
          </cell>
          <cell r="F399">
            <v>187485.28</v>
          </cell>
          <cell r="G399">
            <v>0</v>
          </cell>
          <cell r="H399">
            <v>0</v>
          </cell>
          <cell r="I399">
            <v>187485.28</v>
          </cell>
        </row>
        <row r="400">
          <cell r="A400" t="str">
            <v>1.2.3.06.01.0072</v>
          </cell>
          <cell r="B400" t="str">
            <v>A</v>
          </cell>
          <cell r="C400">
            <v>1</v>
          </cell>
          <cell r="D400">
            <v>3791</v>
          </cell>
          <cell r="E400" t="str">
            <v>Subestação 02</v>
          </cell>
          <cell r="F400">
            <v>103575.75</v>
          </cell>
          <cell r="G400">
            <v>0</v>
          </cell>
          <cell r="H400">
            <v>0</v>
          </cell>
          <cell r="I400">
            <v>103575.75</v>
          </cell>
        </row>
        <row r="401">
          <cell r="A401" t="str">
            <v>1.2.3.06.01.0073</v>
          </cell>
          <cell r="B401" t="str">
            <v>A</v>
          </cell>
          <cell r="C401">
            <v>1</v>
          </cell>
          <cell r="D401">
            <v>3792</v>
          </cell>
          <cell r="E401" t="str">
            <v>Subestação 03</v>
          </cell>
          <cell r="F401">
            <v>81250.25</v>
          </cell>
          <cell r="G401">
            <v>0</v>
          </cell>
          <cell r="H401">
            <v>0</v>
          </cell>
          <cell r="I401">
            <v>81250.25</v>
          </cell>
        </row>
        <row r="402">
          <cell r="A402" t="str">
            <v>1.2.3.06.01.0074</v>
          </cell>
          <cell r="B402" t="str">
            <v>A</v>
          </cell>
          <cell r="C402">
            <v>1</v>
          </cell>
          <cell r="D402">
            <v>3856</v>
          </cell>
          <cell r="E402" t="str">
            <v>Guard Rail</v>
          </cell>
          <cell r="F402">
            <v>315989.92</v>
          </cell>
          <cell r="G402">
            <v>0</v>
          </cell>
          <cell r="H402">
            <v>315989.92</v>
          </cell>
          <cell r="I402">
            <v>0</v>
          </cell>
        </row>
        <row r="403">
          <cell r="A403" t="str">
            <v>1.2.3.06.01.0075</v>
          </cell>
          <cell r="B403" t="str">
            <v>A</v>
          </cell>
          <cell r="C403">
            <v>1</v>
          </cell>
          <cell r="D403">
            <v>3861</v>
          </cell>
          <cell r="E403" t="str">
            <v>Sistema de Combate ao Incêndio -</v>
          </cell>
          <cell r="F403">
            <v>1308933.1299999999</v>
          </cell>
          <cell r="G403">
            <v>0</v>
          </cell>
          <cell r="H403">
            <v>0</v>
          </cell>
          <cell r="I403">
            <v>1308933.1299999999</v>
          </cell>
        </row>
        <row r="404">
          <cell r="A404" t="str">
            <v>1.2.3.06.01.0077</v>
          </cell>
          <cell r="B404" t="str">
            <v>A</v>
          </cell>
          <cell r="C404">
            <v>1</v>
          </cell>
          <cell r="D404">
            <v>3918</v>
          </cell>
          <cell r="E404" t="str">
            <v>Base Equip. Combate Incêndios P.</v>
          </cell>
          <cell r="F404">
            <v>303557.37</v>
          </cell>
          <cell r="G404">
            <v>0</v>
          </cell>
          <cell r="H404">
            <v>0</v>
          </cell>
          <cell r="I404">
            <v>303557.37</v>
          </cell>
        </row>
        <row r="405">
          <cell r="A405" t="str">
            <v>1.2.3.06.01.0078</v>
          </cell>
          <cell r="B405" t="str">
            <v>A</v>
          </cell>
          <cell r="C405">
            <v>1</v>
          </cell>
          <cell r="D405">
            <v>3930</v>
          </cell>
          <cell r="E405" t="str">
            <v>Pav. Rígida Acessos e Pátios Gra</v>
          </cell>
          <cell r="F405">
            <v>1054739.47</v>
          </cell>
          <cell r="G405">
            <v>617331.93999999994</v>
          </cell>
          <cell r="H405">
            <v>0</v>
          </cell>
          <cell r="I405">
            <v>1672071.41</v>
          </cell>
        </row>
        <row r="406">
          <cell r="A406" t="str">
            <v>1.2.3.06.02</v>
          </cell>
          <cell r="B406" t="str">
            <v>S</v>
          </cell>
          <cell r="C406">
            <v>1</v>
          </cell>
          <cell r="D406">
            <v>390</v>
          </cell>
          <cell r="E406" t="str">
            <v>Convênio DNIT AQ/173/2003/00</v>
          </cell>
          <cell r="F406">
            <v>172199209.47999999</v>
          </cell>
          <cell r="G406">
            <v>0</v>
          </cell>
          <cell r="H406">
            <v>169700630.38999999</v>
          </cell>
          <cell r="I406">
            <v>2498579.09</v>
          </cell>
        </row>
        <row r="407">
          <cell r="A407" t="str">
            <v>1.2.3.06.02.0001</v>
          </cell>
          <cell r="B407" t="str">
            <v>S</v>
          </cell>
          <cell r="C407">
            <v>1</v>
          </cell>
          <cell r="D407">
            <v>391</v>
          </cell>
          <cell r="E407" t="str">
            <v>Obras And. Convênio DNIT AQ/173/</v>
          </cell>
          <cell r="F407">
            <v>170019091</v>
          </cell>
          <cell r="G407">
            <v>0</v>
          </cell>
          <cell r="H407">
            <v>167520511.91</v>
          </cell>
          <cell r="I407">
            <v>2498579.09</v>
          </cell>
        </row>
        <row r="408">
          <cell r="A408" t="str">
            <v xml:space="preserve">1.2.3.06.02.0001.0001 </v>
          </cell>
          <cell r="B408" t="str">
            <v>A</v>
          </cell>
          <cell r="C408">
            <v>1</v>
          </cell>
          <cell r="D408">
            <v>392</v>
          </cell>
          <cell r="E408" t="str">
            <v>Obras em 2004</v>
          </cell>
          <cell r="F408">
            <v>3293968.98</v>
          </cell>
          <cell r="G408">
            <v>0</v>
          </cell>
          <cell r="H408">
            <v>1491521.83</v>
          </cell>
          <cell r="I408">
            <v>1802447.15</v>
          </cell>
        </row>
        <row r="409">
          <cell r="A409" t="str">
            <v xml:space="preserve">1.2.3.06.02.0001.0002   </v>
          </cell>
          <cell r="B409" t="str">
            <v>A</v>
          </cell>
          <cell r="C409">
            <v>1</v>
          </cell>
          <cell r="D409">
            <v>393</v>
          </cell>
          <cell r="E409" t="str">
            <v>Sist Atrac. a Laser-DNIT AQ/173/</v>
          </cell>
          <cell r="F409">
            <v>696131.94</v>
          </cell>
          <cell r="G409">
            <v>0</v>
          </cell>
          <cell r="H409">
            <v>0</v>
          </cell>
          <cell r="I409">
            <v>696131.94</v>
          </cell>
        </row>
        <row r="410">
          <cell r="A410" t="str">
            <v xml:space="preserve">1.2.3.06.02.0001.0003  </v>
          </cell>
          <cell r="B410" t="str">
            <v>A</v>
          </cell>
          <cell r="C410">
            <v>1</v>
          </cell>
          <cell r="D410">
            <v>394</v>
          </cell>
          <cell r="E410" t="str">
            <v>Ger. Fiscal das Obras-DNIT AQ/17</v>
          </cell>
          <cell r="F410">
            <v>4540223.04</v>
          </cell>
          <cell r="G410">
            <v>0</v>
          </cell>
          <cell r="H410">
            <v>4540223.04</v>
          </cell>
          <cell r="I410">
            <v>0</v>
          </cell>
        </row>
        <row r="411">
          <cell r="A411" t="str">
            <v xml:space="preserve">1.2.3.06.02.0001.0005 </v>
          </cell>
          <cell r="B411" t="str">
            <v>A</v>
          </cell>
          <cell r="C411">
            <v>1</v>
          </cell>
          <cell r="D411">
            <v>396</v>
          </cell>
          <cell r="E411" t="str">
            <v>Const. Berço 100 e Alarg. Cais S</v>
          </cell>
          <cell r="F411">
            <v>161488767.03999999</v>
          </cell>
          <cell r="G411">
            <v>0</v>
          </cell>
          <cell r="H411">
            <v>161488767.03999999</v>
          </cell>
          <cell r="I411">
            <v>0</v>
          </cell>
        </row>
        <row r="412">
          <cell r="A412" t="str">
            <v>1.2.3.06.02.0002</v>
          </cell>
          <cell r="B412" t="str">
            <v>S</v>
          </cell>
          <cell r="C412">
            <v>1</v>
          </cell>
          <cell r="D412">
            <v>397</v>
          </cell>
          <cell r="E412" t="str">
            <v>Gastos Extraordinários DNIT AQ/1</v>
          </cell>
          <cell r="F412">
            <v>2180118.48</v>
          </cell>
          <cell r="G412">
            <v>0</v>
          </cell>
          <cell r="H412">
            <v>2180118.48</v>
          </cell>
          <cell r="I412">
            <v>0</v>
          </cell>
        </row>
        <row r="413">
          <cell r="A413" t="str">
            <v>1.2.3.06.02.0002.0001</v>
          </cell>
          <cell r="B413" t="str">
            <v>A</v>
          </cell>
          <cell r="C413">
            <v>1</v>
          </cell>
          <cell r="D413">
            <v>398</v>
          </cell>
          <cell r="E413" t="str">
            <v>CPMF DNIT</v>
          </cell>
          <cell r="F413">
            <v>491711.68</v>
          </cell>
          <cell r="G413">
            <v>0</v>
          </cell>
          <cell r="H413">
            <v>491711.68</v>
          </cell>
          <cell r="I413">
            <v>0</v>
          </cell>
        </row>
        <row r="414">
          <cell r="A414" t="str">
            <v xml:space="preserve">1.2.3.06.02.0002.0002 </v>
          </cell>
          <cell r="B414" t="str">
            <v>A</v>
          </cell>
          <cell r="C414">
            <v>1</v>
          </cell>
          <cell r="D414">
            <v>399</v>
          </cell>
          <cell r="E414" t="str">
            <v>IRRF DNIT</v>
          </cell>
          <cell r="F414">
            <v>1688406.8</v>
          </cell>
          <cell r="G414">
            <v>0</v>
          </cell>
          <cell r="H414">
            <v>1688406.8</v>
          </cell>
          <cell r="I414">
            <v>0</v>
          </cell>
        </row>
        <row r="415">
          <cell r="A415" t="str">
            <v>1.2.3.06.03</v>
          </cell>
          <cell r="B415" t="str">
            <v>S</v>
          </cell>
          <cell r="C415">
            <v>1</v>
          </cell>
          <cell r="D415">
            <v>400</v>
          </cell>
          <cell r="E415" t="str">
            <v>Convênio DNIT AQ 00.01.0226/2004</v>
          </cell>
          <cell r="F415">
            <v>565838.06999999995</v>
          </cell>
          <cell r="G415">
            <v>0</v>
          </cell>
          <cell r="H415">
            <v>0</v>
          </cell>
          <cell r="I415">
            <v>565838.06999999995</v>
          </cell>
        </row>
        <row r="416">
          <cell r="A416" t="str">
            <v>1.2.3.06.03.0001</v>
          </cell>
          <cell r="B416" t="str">
            <v>S</v>
          </cell>
          <cell r="C416">
            <v>1</v>
          </cell>
          <cell r="D416">
            <v>401</v>
          </cell>
          <cell r="E416" t="str">
            <v>Obras And. Conv. DNIT AQ 00.01.0</v>
          </cell>
          <cell r="F416">
            <v>565838.06999999995</v>
          </cell>
          <cell r="G416">
            <v>0</v>
          </cell>
          <cell r="H416">
            <v>0</v>
          </cell>
          <cell r="I416">
            <v>565838.06999999995</v>
          </cell>
        </row>
        <row r="417">
          <cell r="A417" t="str">
            <v xml:space="preserve">1.2.3.06.03.0001.0001   </v>
          </cell>
          <cell r="B417" t="str">
            <v>A</v>
          </cell>
          <cell r="C417">
            <v>1</v>
          </cell>
          <cell r="D417">
            <v>402</v>
          </cell>
          <cell r="E417" t="str">
            <v>Posto VIGIAGRO - DNIT AQ 00.01.0</v>
          </cell>
          <cell r="F417">
            <v>59094.83</v>
          </cell>
          <cell r="G417">
            <v>0</v>
          </cell>
          <cell r="H417">
            <v>0</v>
          </cell>
          <cell r="I417">
            <v>59094.83</v>
          </cell>
        </row>
        <row r="418">
          <cell r="A418" t="str">
            <v xml:space="preserve">1.2.3.06.03.0001.0002 </v>
          </cell>
          <cell r="B418" t="str">
            <v>A</v>
          </cell>
          <cell r="C418">
            <v>1</v>
          </cell>
          <cell r="D418">
            <v>403</v>
          </cell>
          <cell r="E418" t="str">
            <v>Prédio Centro de Negócios - DNIT</v>
          </cell>
          <cell r="F418">
            <v>506743.24</v>
          </cell>
          <cell r="G418">
            <v>0</v>
          </cell>
          <cell r="H418">
            <v>0</v>
          </cell>
          <cell r="I418">
            <v>506743.24</v>
          </cell>
        </row>
        <row r="419">
          <cell r="A419" t="str">
            <v>1.2.3.06.04</v>
          </cell>
          <cell r="B419" t="str">
            <v>S</v>
          </cell>
          <cell r="C419">
            <v>1</v>
          </cell>
          <cell r="D419">
            <v>404</v>
          </cell>
          <cell r="E419" t="str">
            <v>Convênio SEP/001/2007</v>
          </cell>
          <cell r="F419">
            <v>16207119.630000001</v>
          </cell>
          <cell r="G419">
            <v>0</v>
          </cell>
          <cell r="H419">
            <v>0</v>
          </cell>
          <cell r="I419">
            <v>16207119.630000001</v>
          </cell>
        </row>
        <row r="420">
          <cell r="A420" t="str">
            <v>1.2.3.06.04.0001</v>
          </cell>
          <cell r="B420" t="str">
            <v>S</v>
          </cell>
          <cell r="C420">
            <v>1</v>
          </cell>
          <cell r="D420">
            <v>405</v>
          </cell>
          <cell r="E420" t="str">
            <v>Obras And. Convênio SEP/001/2007</v>
          </cell>
          <cell r="F420">
            <v>14479635.83</v>
          </cell>
          <cell r="G420">
            <v>0</v>
          </cell>
          <cell r="H420">
            <v>0</v>
          </cell>
          <cell r="I420">
            <v>14479635.83</v>
          </cell>
        </row>
        <row r="421">
          <cell r="A421" t="str">
            <v xml:space="preserve">1.2.3.06.04.0001.0001  </v>
          </cell>
          <cell r="B421" t="str">
            <v>A</v>
          </cell>
          <cell r="C421">
            <v>1</v>
          </cell>
          <cell r="D421">
            <v>406</v>
          </cell>
          <cell r="E421" t="str">
            <v>Dragagem Canal e Const Aterro Hi</v>
          </cell>
          <cell r="F421">
            <v>14479635.83</v>
          </cell>
          <cell r="G421">
            <v>0</v>
          </cell>
          <cell r="H421">
            <v>0</v>
          </cell>
          <cell r="I421">
            <v>14479635.83</v>
          </cell>
        </row>
        <row r="422">
          <cell r="A422" t="str">
            <v>1.2.3.06.04.0002</v>
          </cell>
          <cell r="B422" t="str">
            <v>S</v>
          </cell>
          <cell r="C422">
            <v>1</v>
          </cell>
          <cell r="D422">
            <v>407</v>
          </cell>
          <cell r="E422" t="str">
            <v>Gastos Extraordinários SEP/001/2</v>
          </cell>
          <cell r="F422">
            <v>1727483.8</v>
          </cell>
          <cell r="G422">
            <v>0</v>
          </cell>
          <cell r="H422">
            <v>0</v>
          </cell>
          <cell r="I422">
            <v>1727483.8</v>
          </cell>
        </row>
        <row r="423">
          <cell r="A423" t="str">
            <v xml:space="preserve">1.2.3.06.04.0002.0001   </v>
          </cell>
          <cell r="B423" t="str">
            <v>A</v>
          </cell>
          <cell r="C423">
            <v>1</v>
          </cell>
          <cell r="D423">
            <v>408</v>
          </cell>
          <cell r="E423" t="str">
            <v>IRRF SEP</v>
          </cell>
          <cell r="F423">
            <v>1727483.8</v>
          </cell>
          <cell r="G423">
            <v>0</v>
          </cell>
          <cell r="H423">
            <v>0</v>
          </cell>
          <cell r="I423">
            <v>1727483.8</v>
          </cell>
        </row>
        <row r="424">
          <cell r="A424" t="str">
            <v>1.2.3.06.05</v>
          </cell>
          <cell r="B424" t="str">
            <v>S</v>
          </cell>
          <cell r="C424">
            <v>1</v>
          </cell>
          <cell r="D424">
            <v>1467</v>
          </cell>
          <cell r="E424" t="str">
            <v>Termo de Compromisso SEP/012/201</v>
          </cell>
          <cell r="F424">
            <v>41158949.460000001</v>
          </cell>
          <cell r="G424">
            <v>0</v>
          </cell>
          <cell r="H424">
            <v>0</v>
          </cell>
          <cell r="I424">
            <v>41158949.460000001</v>
          </cell>
        </row>
        <row r="425">
          <cell r="A425" t="str">
            <v>1.2.3.06.05.0001</v>
          </cell>
          <cell r="B425" t="str">
            <v>S</v>
          </cell>
          <cell r="C425">
            <v>1</v>
          </cell>
          <cell r="D425">
            <v>1468</v>
          </cell>
          <cell r="E425" t="str">
            <v>Obras And. Termo de Comp. SEP/01</v>
          </cell>
          <cell r="F425">
            <v>40564207.960000001</v>
          </cell>
          <cell r="G425">
            <v>0</v>
          </cell>
          <cell r="H425">
            <v>0</v>
          </cell>
          <cell r="I425">
            <v>40564207.960000001</v>
          </cell>
        </row>
        <row r="426">
          <cell r="A426" t="str">
            <v>1.2.3.06.05.0001.0001</v>
          </cell>
          <cell r="B426" t="str">
            <v>A</v>
          </cell>
          <cell r="C426">
            <v>1</v>
          </cell>
          <cell r="D426">
            <v>1469</v>
          </cell>
          <cell r="E426" t="str">
            <v>Construção Berço 108 - SEP/012/2</v>
          </cell>
          <cell r="F426">
            <v>38237878.189999998</v>
          </cell>
          <cell r="G426">
            <v>0</v>
          </cell>
          <cell r="H426">
            <v>0</v>
          </cell>
          <cell r="I426">
            <v>38237878.189999998</v>
          </cell>
        </row>
        <row r="427">
          <cell r="A427" t="str">
            <v>1.2.3.06.05.0001.0002</v>
          </cell>
          <cell r="B427" t="str">
            <v>A</v>
          </cell>
          <cell r="C427">
            <v>1</v>
          </cell>
          <cell r="D427">
            <v>1653</v>
          </cell>
          <cell r="E427" t="str">
            <v>Ger. Fiscal. Berço 108 - SEP/012</v>
          </cell>
          <cell r="F427">
            <v>2326329.77</v>
          </cell>
          <cell r="G427">
            <v>0</v>
          </cell>
          <cell r="H427">
            <v>0</v>
          </cell>
          <cell r="I427">
            <v>2326329.77</v>
          </cell>
        </row>
        <row r="428">
          <cell r="A428" t="str">
            <v>1.2.3.06.05.0002</v>
          </cell>
          <cell r="B428" t="str">
            <v>S</v>
          </cell>
          <cell r="C428">
            <v>1</v>
          </cell>
          <cell r="D428">
            <v>1550</v>
          </cell>
          <cell r="E428" t="str">
            <v>Gastos Extraordinários TC SEP/01</v>
          </cell>
          <cell r="F428">
            <v>594741.5</v>
          </cell>
          <cell r="G428">
            <v>0</v>
          </cell>
          <cell r="H428">
            <v>0</v>
          </cell>
          <cell r="I428">
            <v>594741.5</v>
          </cell>
        </row>
        <row r="429">
          <cell r="A429" t="str">
            <v>1.2.3.06.05.0002.0001</v>
          </cell>
          <cell r="B429" t="str">
            <v>A</v>
          </cell>
          <cell r="C429">
            <v>1</v>
          </cell>
          <cell r="D429">
            <v>1551</v>
          </cell>
          <cell r="E429" t="str">
            <v>IRRF TC SEP</v>
          </cell>
          <cell r="F429">
            <v>594741.5</v>
          </cell>
          <cell r="G429">
            <v>0</v>
          </cell>
          <cell r="H429">
            <v>0</v>
          </cell>
          <cell r="I429">
            <v>594741.5</v>
          </cell>
        </row>
        <row r="430">
          <cell r="A430" t="str">
            <v>1.2.3.06.06</v>
          </cell>
          <cell r="B430" t="str">
            <v>S</v>
          </cell>
          <cell r="C430">
            <v>1</v>
          </cell>
          <cell r="D430">
            <v>1956</v>
          </cell>
          <cell r="E430" t="str">
            <v>Termo de Compromisso SEP/04/2014</v>
          </cell>
          <cell r="F430">
            <v>30275029.75</v>
          </cell>
          <cell r="G430">
            <v>0</v>
          </cell>
          <cell r="H430">
            <v>0</v>
          </cell>
          <cell r="I430">
            <v>30275029.75</v>
          </cell>
        </row>
        <row r="431">
          <cell r="A431" t="str">
            <v>1.2.3.06.06.0001</v>
          </cell>
          <cell r="B431" t="str">
            <v>S</v>
          </cell>
          <cell r="C431">
            <v>1</v>
          </cell>
          <cell r="D431">
            <v>1957</v>
          </cell>
          <cell r="E431" t="str">
            <v>Obras And. Termo de Comp. SEP/04</v>
          </cell>
          <cell r="F431">
            <v>26943567.82</v>
          </cell>
          <cell r="G431">
            <v>0</v>
          </cell>
          <cell r="H431">
            <v>0</v>
          </cell>
          <cell r="I431">
            <v>26943567.82</v>
          </cell>
        </row>
        <row r="432">
          <cell r="A432" t="str">
            <v xml:space="preserve">1.2.3.06.06.0001.0001  </v>
          </cell>
          <cell r="B432" t="str">
            <v>A</v>
          </cell>
          <cell r="C432">
            <v>1</v>
          </cell>
          <cell r="D432">
            <v>1958</v>
          </cell>
          <cell r="E432" t="str">
            <v>Construção Berço 108 - SEP/04/20</v>
          </cell>
          <cell r="F432">
            <v>24051626.989999998</v>
          </cell>
          <cell r="G432">
            <v>0</v>
          </cell>
          <cell r="H432">
            <v>0</v>
          </cell>
          <cell r="I432">
            <v>24051626.989999998</v>
          </cell>
        </row>
        <row r="433">
          <cell r="A433" t="str">
            <v>1.2.3.06.06.0001.0002</v>
          </cell>
          <cell r="B433" t="str">
            <v>A</v>
          </cell>
          <cell r="C433">
            <v>1</v>
          </cell>
          <cell r="D433">
            <v>1959</v>
          </cell>
          <cell r="E433" t="str">
            <v>Ger. Fiscal. Berço 108 - SEP/04/</v>
          </cell>
          <cell r="F433">
            <v>1942386.71</v>
          </cell>
          <cell r="G433">
            <v>0</v>
          </cell>
          <cell r="H433">
            <v>0</v>
          </cell>
          <cell r="I433">
            <v>1942386.71</v>
          </cell>
        </row>
        <row r="434">
          <cell r="A434" t="str">
            <v>1.2.3.06.06.0001.0003</v>
          </cell>
          <cell r="B434" t="str">
            <v>A</v>
          </cell>
          <cell r="C434">
            <v>1</v>
          </cell>
          <cell r="D434">
            <v>2594</v>
          </cell>
          <cell r="E434" t="str">
            <v>Banheiro Berço 108 - SEP/04/2014</v>
          </cell>
          <cell r="F434">
            <v>162550.74</v>
          </cell>
          <cell r="G434">
            <v>0</v>
          </cell>
          <cell r="H434">
            <v>0</v>
          </cell>
          <cell r="I434">
            <v>162550.74</v>
          </cell>
        </row>
        <row r="435">
          <cell r="A435" t="str">
            <v xml:space="preserve">1.2.3.06.06.0001.0004  </v>
          </cell>
          <cell r="B435" t="str">
            <v>A</v>
          </cell>
          <cell r="C435">
            <v>1</v>
          </cell>
          <cell r="D435">
            <v>2640</v>
          </cell>
          <cell r="E435" t="str">
            <v>Sist. Elétrico Berço 108 - SEP/0</v>
          </cell>
          <cell r="F435">
            <v>787003.38</v>
          </cell>
          <cell r="G435">
            <v>0</v>
          </cell>
          <cell r="H435">
            <v>0</v>
          </cell>
          <cell r="I435">
            <v>787003.38</v>
          </cell>
        </row>
        <row r="436">
          <cell r="A436" t="str">
            <v>1.2.3.06.06.0003</v>
          </cell>
          <cell r="B436" t="str">
            <v>S</v>
          </cell>
          <cell r="C436">
            <v>1</v>
          </cell>
          <cell r="D436">
            <v>2454</v>
          </cell>
          <cell r="E436" t="str">
            <v>Bens Móveis Termo de Comp. SEP/0</v>
          </cell>
          <cell r="F436">
            <v>3331461.93</v>
          </cell>
          <cell r="G436">
            <v>0</v>
          </cell>
          <cell r="H436">
            <v>0</v>
          </cell>
          <cell r="I436">
            <v>3331461.93</v>
          </cell>
        </row>
        <row r="437">
          <cell r="A437" t="str">
            <v>1.2.3.06.06.0003.0001</v>
          </cell>
          <cell r="B437" t="str">
            <v>A</v>
          </cell>
          <cell r="C437">
            <v>1</v>
          </cell>
          <cell r="D437">
            <v>2455</v>
          </cell>
          <cell r="E437" t="str">
            <v>Defensas Termo de Comp. SEP/04/2</v>
          </cell>
          <cell r="F437">
            <v>3331461.93</v>
          </cell>
          <cell r="G437">
            <v>0</v>
          </cell>
          <cell r="H437">
            <v>0</v>
          </cell>
          <cell r="I437">
            <v>3331461.93</v>
          </cell>
        </row>
        <row r="438">
          <cell r="A438" t="str">
            <v>1.2.3.08</v>
          </cell>
          <cell r="B438" t="str">
            <v>S</v>
          </cell>
          <cell r="C438">
            <v>1</v>
          </cell>
          <cell r="D438">
            <v>2611</v>
          </cell>
          <cell r="E438" t="str">
            <v>Bens Móveis em Montagem</v>
          </cell>
          <cell r="F438">
            <v>7457545.25</v>
          </cell>
          <cell r="G438">
            <v>0</v>
          </cell>
          <cell r="H438">
            <v>0</v>
          </cell>
          <cell r="I438">
            <v>7457545.25</v>
          </cell>
        </row>
        <row r="439">
          <cell r="A439" t="str">
            <v>1.2.3.08.02</v>
          </cell>
          <cell r="B439" t="str">
            <v>A</v>
          </cell>
          <cell r="C439">
            <v>1</v>
          </cell>
          <cell r="D439">
            <v>2613</v>
          </cell>
          <cell r="E439" t="str">
            <v>Equipamentos de Informática em M</v>
          </cell>
          <cell r="F439">
            <v>7109021.75</v>
          </cell>
          <cell r="G439">
            <v>0</v>
          </cell>
          <cell r="H439">
            <v>0</v>
          </cell>
          <cell r="I439">
            <v>7109021.75</v>
          </cell>
        </row>
        <row r="440">
          <cell r="A440" t="str">
            <v>1.2.3.08.03</v>
          </cell>
          <cell r="B440" t="str">
            <v>A</v>
          </cell>
          <cell r="C440">
            <v>1</v>
          </cell>
          <cell r="D440">
            <v>2614</v>
          </cell>
          <cell r="E440" t="str">
            <v>Máquinas e Equipamentos em Monta</v>
          </cell>
          <cell r="F440">
            <v>148205.74</v>
          </cell>
          <cell r="G440">
            <v>0</v>
          </cell>
          <cell r="H440">
            <v>0</v>
          </cell>
          <cell r="I440">
            <v>148205.74</v>
          </cell>
        </row>
        <row r="441">
          <cell r="A441" t="str">
            <v>1.2.3.08.05</v>
          </cell>
          <cell r="B441" t="str">
            <v>A</v>
          </cell>
          <cell r="C441">
            <v>1</v>
          </cell>
          <cell r="D441">
            <v>2616</v>
          </cell>
          <cell r="E441" t="str">
            <v>Defensas e Cabeços em Montagem</v>
          </cell>
          <cell r="F441">
            <v>200317.76</v>
          </cell>
          <cell r="G441">
            <v>0</v>
          </cell>
          <cell r="H441">
            <v>0</v>
          </cell>
          <cell r="I441">
            <v>200317.76</v>
          </cell>
        </row>
        <row r="442">
          <cell r="A442" t="str">
            <v>1.2.4</v>
          </cell>
          <cell r="B442" t="str">
            <v>S</v>
          </cell>
          <cell r="C442">
            <v>1</v>
          </cell>
          <cell r="D442">
            <v>409</v>
          </cell>
          <cell r="E442" t="str">
            <v>Intangível</v>
          </cell>
          <cell r="F442">
            <v>24356380.510000002</v>
          </cell>
          <cell r="G442">
            <v>0</v>
          </cell>
          <cell r="H442">
            <v>0</v>
          </cell>
          <cell r="I442">
            <v>24356380.510000002</v>
          </cell>
        </row>
        <row r="443">
          <cell r="A443" t="str">
            <v>1.2.4.01</v>
          </cell>
          <cell r="B443" t="str">
            <v>S</v>
          </cell>
          <cell r="C443">
            <v>1</v>
          </cell>
          <cell r="D443">
            <v>410</v>
          </cell>
          <cell r="E443" t="str">
            <v>Implantação de Sist. de Gestão e</v>
          </cell>
          <cell r="F443">
            <v>29300153.579999998</v>
          </cell>
          <cell r="G443">
            <v>0</v>
          </cell>
          <cell r="H443">
            <v>0</v>
          </cell>
          <cell r="I443">
            <v>29300153.579999998</v>
          </cell>
        </row>
        <row r="444">
          <cell r="A444" t="str">
            <v>1.2.4.01.01</v>
          </cell>
          <cell r="B444" t="str">
            <v>A</v>
          </cell>
          <cell r="C444">
            <v>1</v>
          </cell>
          <cell r="D444">
            <v>411</v>
          </cell>
          <cell r="E444" t="str">
            <v>Instalações de Equipamentos da O</v>
          </cell>
          <cell r="F444">
            <v>160249.01999999999</v>
          </cell>
          <cell r="G444">
            <v>0</v>
          </cell>
          <cell r="H444">
            <v>0</v>
          </cell>
          <cell r="I444">
            <v>160249.01999999999</v>
          </cell>
        </row>
        <row r="445">
          <cell r="A445" t="str">
            <v>1.2.4.01.02</v>
          </cell>
          <cell r="B445" t="str">
            <v>A</v>
          </cell>
          <cell r="C445">
            <v>1</v>
          </cell>
          <cell r="D445">
            <v>412</v>
          </cell>
          <cell r="E445" t="str">
            <v>Estudos e Projetos</v>
          </cell>
          <cell r="F445">
            <v>11750263.279999999</v>
          </cell>
          <cell r="G445">
            <v>0</v>
          </cell>
          <cell r="H445">
            <v>0</v>
          </cell>
          <cell r="I445">
            <v>11750263.279999999</v>
          </cell>
        </row>
        <row r="446">
          <cell r="A446" t="str">
            <v>1.2.4.01.03</v>
          </cell>
          <cell r="B446" t="str">
            <v>A</v>
          </cell>
          <cell r="C446">
            <v>1</v>
          </cell>
          <cell r="D446">
            <v>413</v>
          </cell>
          <cell r="E446" t="str">
            <v>Implant. do Sist. de Gestão Adm/</v>
          </cell>
          <cell r="F446">
            <v>118838.02</v>
          </cell>
          <cell r="G446">
            <v>0</v>
          </cell>
          <cell r="H446">
            <v>0</v>
          </cell>
          <cell r="I446">
            <v>118838.02</v>
          </cell>
        </row>
        <row r="447">
          <cell r="A447" t="str">
            <v>1.2.4.01.04</v>
          </cell>
          <cell r="B447" t="str">
            <v>A</v>
          </cell>
          <cell r="C447">
            <v>1</v>
          </cell>
          <cell r="D447">
            <v>414</v>
          </cell>
          <cell r="E447" t="str">
            <v>Licença de Uso</v>
          </cell>
          <cell r="F447">
            <v>896214.12</v>
          </cell>
          <cell r="G447">
            <v>0</v>
          </cell>
          <cell r="H447">
            <v>0</v>
          </cell>
          <cell r="I447">
            <v>896214.12</v>
          </cell>
        </row>
        <row r="448">
          <cell r="A448" t="str">
            <v>1.2.4.01.05</v>
          </cell>
          <cell r="B448" t="str">
            <v>A</v>
          </cell>
          <cell r="C448">
            <v>1</v>
          </cell>
          <cell r="D448">
            <v>415</v>
          </cell>
          <cell r="E448" t="str">
            <v>Projetos Diversos para Nova Sede</v>
          </cell>
          <cell r="F448">
            <v>168210</v>
          </cell>
          <cell r="G448">
            <v>0</v>
          </cell>
          <cell r="H448">
            <v>0</v>
          </cell>
          <cell r="I448">
            <v>168210</v>
          </cell>
        </row>
        <row r="449">
          <cell r="A449" t="str">
            <v>1.2.4.01.06</v>
          </cell>
          <cell r="B449" t="str">
            <v>A</v>
          </cell>
          <cell r="C449">
            <v>1</v>
          </cell>
          <cell r="D449">
            <v>416</v>
          </cell>
          <cell r="E449" t="str">
            <v>Projeto de Ampl. do Porto do Ita</v>
          </cell>
          <cell r="F449">
            <v>655537.57999999996</v>
          </cell>
          <cell r="G449">
            <v>0</v>
          </cell>
          <cell r="H449">
            <v>0</v>
          </cell>
          <cell r="I449">
            <v>655537.57999999996</v>
          </cell>
        </row>
        <row r="450">
          <cell r="A450" t="str">
            <v>1.2.4.01.07</v>
          </cell>
          <cell r="B450" t="str">
            <v>A</v>
          </cell>
          <cell r="C450">
            <v>1</v>
          </cell>
          <cell r="D450">
            <v>417</v>
          </cell>
          <cell r="E450" t="str">
            <v>Programa de Certificação</v>
          </cell>
          <cell r="F450">
            <v>265770</v>
          </cell>
          <cell r="G450">
            <v>0</v>
          </cell>
          <cell r="H450">
            <v>0</v>
          </cell>
          <cell r="I450">
            <v>265770</v>
          </cell>
        </row>
        <row r="451">
          <cell r="A451" t="str">
            <v>1.2.4.01.08</v>
          </cell>
          <cell r="B451" t="str">
            <v>A</v>
          </cell>
          <cell r="C451">
            <v>1</v>
          </cell>
          <cell r="D451">
            <v>418</v>
          </cell>
          <cell r="E451" t="str">
            <v>Instalações de Rede e Outros na</v>
          </cell>
          <cell r="F451">
            <v>1532344.41</v>
          </cell>
          <cell r="G451">
            <v>0</v>
          </cell>
          <cell r="H451">
            <v>0</v>
          </cell>
          <cell r="I451">
            <v>1532344.41</v>
          </cell>
        </row>
        <row r="452">
          <cell r="A452" t="str">
            <v>1.2.4.01.09</v>
          </cell>
          <cell r="B452" t="str">
            <v>A</v>
          </cell>
          <cell r="C452">
            <v>1</v>
          </cell>
          <cell r="D452">
            <v>419</v>
          </cell>
          <cell r="E452" t="str">
            <v>Implant. do Sist. - Fund. Sousan</v>
          </cell>
          <cell r="F452">
            <v>1550000</v>
          </cell>
          <cell r="G452">
            <v>0</v>
          </cell>
          <cell r="H452">
            <v>0</v>
          </cell>
          <cell r="I452">
            <v>1550000</v>
          </cell>
        </row>
        <row r="453">
          <cell r="A453" t="str">
            <v>1.2.4.01.10</v>
          </cell>
          <cell r="B453" t="str">
            <v>A</v>
          </cell>
          <cell r="C453">
            <v>1</v>
          </cell>
          <cell r="D453">
            <v>420</v>
          </cell>
          <cell r="E453" t="str">
            <v>Drag. de Aprofundamento do Cais</v>
          </cell>
          <cell r="F453">
            <v>3159930</v>
          </cell>
          <cell r="G453">
            <v>0</v>
          </cell>
          <cell r="H453">
            <v>0</v>
          </cell>
          <cell r="I453">
            <v>3159930</v>
          </cell>
        </row>
        <row r="454">
          <cell r="A454" t="str">
            <v>1.2.4.01.11</v>
          </cell>
          <cell r="B454" t="str">
            <v>A</v>
          </cell>
          <cell r="C454">
            <v>1</v>
          </cell>
          <cell r="D454">
            <v>421</v>
          </cell>
          <cell r="E454" t="str">
            <v>Melhorias Prédio Adm Codomar</v>
          </cell>
          <cell r="F454">
            <v>281907.7</v>
          </cell>
          <cell r="G454">
            <v>0</v>
          </cell>
          <cell r="H454">
            <v>0</v>
          </cell>
          <cell r="I454">
            <v>281907.7</v>
          </cell>
        </row>
        <row r="455">
          <cell r="A455" t="str">
            <v>1.2.4.01.12</v>
          </cell>
          <cell r="B455" t="str">
            <v>A</v>
          </cell>
          <cell r="C455">
            <v>1</v>
          </cell>
          <cell r="D455">
            <v>422</v>
          </cell>
          <cell r="E455" t="str">
            <v>Instalações na Operação</v>
          </cell>
          <cell r="F455">
            <v>224137.31</v>
          </cell>
          <cell r="G455">
            <v>0</v>
          </cell>
          <cell r="H455">
            <v>0</v>
          </cell>
          <cell r="I455">
            <v>224137.31</v>
          </cell>
        </row>
        <row r="456">
          <cell r="A456" t="str">
            <v>1.2.4.01.13</v>
          </cell>
          <cell r="B456" t="str">
            <v>A</v>
          </cell>
          <cell r="C456">
            <v>1</v>
          </cell>
          <cell r="D456">
            <v>423</v>
          </cell>
          <cell r="E456" t="str">
            <v>Modern.e Reimplant.Sist-Fund.Sou</v>
          </cell>
          <cell r="F456">
            <v>3000000</v>
          </cell>
          <cell r="G456">
            <v>0</v>
          </cell>
          <cell r="H456">
            <v>0</v>
          </cell>
          <cell r="I456">
            <v>3000000</v>
          </cell>
        </row>
        <row r="457">
          <cell r="A457" t="str">
            <v>1.2.4.01.14</v>
          </cell>
          <cell r="B457" t="str">
            <v>A</v>
          </cell>
          <cell r="C457">
            <v>1</v>
          </cell>
          <cell r="D457">
            <v>424</v>
          </cell>
          <cell r="E457" t="str">
            <v>Recuperações em Imóveis de Terce</v>
          </cell>
          <cell r="F457">
            <v>5387272.5499999998</v>
          </cell>
          <cell r="G457">
            <v>0</v>
          </cell>
          <cell r="H457">
            <v>0</v>
          </cell>
          <cell r="I457">
            <v>5387272.5499999998</v>
          </cell>
        </row>
        <row r="458">
          <cell r="A458" t="str">
            <v>1.2.4.01.15</v>
          </cell>
          <cell r="B458" t="str">
            <v>A</v>
          </cell>
          <cell r="C458">
            <v>1</v>
          </cell>
          <cell r="D458">
            <v>425</v>
          </cell>
          <cell r="E458" t="str">
            <v>Melhoria Prédios da Emap</v>
          </cell>
          <cell r="F458">
            <v>149479.59</v>
          </cell>
          <cell r="G458">
            <v>0</v>
          </cell>
          <cell r="H458">
            <v>0</v>
          </cell>
          <cell r="I458">
            <v>149479.59</v>
          </cell>
        </row>
        <row r="459">
          <cell r="A459" t="str">
            <v>1.2.4.02</v>
          </cell>
          <cell r="B459" t="str">
            <v>S</v>
          </cell>
          <cell r="C459">
            <v>1</v>
          </cell>
          <cell r="D459">
            <v>1370</v>
          </cell>
          <cell r="E459" t="str">
            <v>Softwares e Direitos</v>
          </cell>
          <cell r="F459">
            <v>24356380.510000002</v>
          </cell>
          <cell r="G459">
            <v>0</v>
          </cell>
          <cell r="H459">
            <v>0</v>
          </cell>
          <cell r="I459">
            <v>24356380.510000002</v>
          </cell>
        </row>
        <row r="460">
          <cell r="A460" t="str">
            <v>1.2.4.02.01</v>
          </cell>
          <cell r="B460" t="str">
            <v>A</v>
          </cell>
          <cell r="C460">
            <v>1</v>
          </cell>
          <cell r="D460">
            <v>1371</v>
          </cell>
          <cell r="E460" t="str">
            <v>E-DOCS Sist. Controle Elet. de D</v>
          </cell>
          <cell r="F460">
            <v>1187641.6000000001</v>
          </cell>
          <cell r="G460">
            <v>0</v>
          </cell>
          <cell r="H460">
            <v>0</v>
          </cell>
          <cell r="I460">
            <v>1187641.6000000001</v>
          </cell>
        </row>
        <row r="461">
          <cell r="A461" t="str">
            <v>1.2.4.02.02</v>
          </cell>
          <cell r="B461" t="str">
            <v>A</v>
          </cell>
          <cell r="C461">
            <v>1</v>
          </cell>
          <cell r="D461">
            <v>1372</v>
          </cell>
          <cell r="E461" t="str">
            <v>S2GPI - Sist. Gov. Ger. Portuári</v>
          </cell>
          <cell r="F461">
            <v>13583641.640000001</v>
          </cell>
          <cell r="G461">
            <v>0</v>
          </cell>
          <cell r="H461">
            <v>0</v>
          </cell>
          <cell r="I461">
            <v>13583641.640000001</v>
          </cell>
        </row>
        <row r="462">
          <cell r="A462" t="str">
            <v>1.2.4.02.03</v>
          </cell>
          <cell r="B462" t="str">
            <v>A</v>
          </cell>
          <cell r="C462">
            <v>1</v>
          </cell>
          <cell r="D462">
            <v>1851</v>
          </cell>
          <cell r="E462" t="str">
            <v>Licenças de Uso</v>
          </cell>
          <cell r="F462">
            <v>9585097.2699999996</v>
          </cell>
          <cell r="G462">
            <v>0</v>
          </cell>
          <cell r="H462">
            <v>0</v>
          </cell>
          <cell r="I462">
            <v>9585097.2699999996</v>
          </cell>
        </row>
        <row r="463">
          <cell r="A463" t="str">
            <v>1.2.4.03</v>
          </cell>
          <cell r="B463" t="str">
            <v>S</v>
          </cell>
          <cell r="C463">
            <v>1</v>
          </cell>
          <cell r="D463">
            <v>1847</v>
          </cell>
          <cell r="E463" t="str">
            <v>(-) Amortizações Acumuladas</v>
          </cell>
          <cell r="F463">
            <v>29300153.579999998</v>
          </cell>
          <cell r="G463">
            <v>0</v>
          </cell>
          <cell r="H463">
            <v>0</v>
          </cell>
          <cell r="I463">
            <v>-29300153.579999998</v>
          </cell>
        </row>
        <row r="464">
          <cell r="A464" t="str">
            <v>1.2.4.03.01</v>
          </cell>
          <cell r="B464" t="str">
            <v>A</v>
          </cell>
          <cell r="C464">
            <v>1</v>
          </cell>
          <cell r="D464">
            <v>426</v>
          </cell>
          <cell r="E464" t="str">
            <v>(-) Amortizações acumuladas</v>
          </cell>
          <cell r="F464">
            <v>29300153.579999998</v>
          </cell>
          <cell r="G464">
            <v>0</v>
          </cell>
          <cell r="H464">
            <v>0</v>
          </cell>
          <cell r="I464">
            <v>-29300153.579999998</v>
          </cell>
        </row>
        <row r="465">
          <cell r="A465" t="str">
            <v>1.3</v>
          </cell>
          <cell r="B465" t="str">
            <v>S</v>
          </cell>
          <cell r="C465">
            <v>1</v>
          </cell>
          <cell r="D465">
            <v>427</v>
          </cell>
          <cell r="E465" t="str">
            <v>Ativo de Compensação</v>
          </cell>
          <cell r="F465">
            <v>88283872.469999999</v>
          </cell>
          <cell r="G465">
            <v>0</v>
          </cell>
          <cell r="H465">
            <v>0</v>
          </cell>
          <cell r="I465">
            <v>88283872.469999999</v>
          </cell>
        </row>
        <row r="466">
          <cell r="A466" t="str">
            <v>1.3.1</v>
          </cell>
          <cell r="B466" t="str">
            <v>S</v>
          </cell>
          <cell r="C466">
            <v>1</v>
          </cell>
          <cell r="D466">
            <v>428</v>
          </cell>
          <cell r="E466" t="str">
            <v>Convênio Estado/União</v>
          </cell>
          <cell r="F466">
            <v>88283872.469999999</v>
          </cell>
          <cell r="G466">
            <v>0</v>
          </cell>
          <cell r="H466">
            <v>0</v>
          </cell>
          <cell r="I466">
            <v>88283872.469999999</v>
          </cell>
        </row>
        <row r="467">
          <cell r="A467" t="str">
            <v>1.3.1.02</v>
          </cell>
          <cell r="B467" t="str">
            <v>S</v>
          </cell>
          <cell r="C467">
            <v>1</v>
          </cell>
          <cell r="D467">
            <v>429</v>
          </cell>
          <cell r="E467" t="str">
            <v>Bens da Codomar</v>
          </cell>
          <cell r="F467">
            <v>88283872.469999999</v>
          </cell>
          <cell r="G467">
            <v>0</v>
          </cell>
          <cell r="H467">
            <v>0</v>
          </cell>
          <cell r="I467">
            <v>88283872.469999999</v>
          </cell>
        </row>
        <row r="468">
          <cell r="A468" t="str">
            <v>1.3.1.02.01</v>
          </cell>
          <cell r="B468" t="str">
            <v>A</v>
          </cell>
          <cell r="C468">
            <v>1</v>
          </cell>
          <cell r="D468">
            <v>430</v>
          </cell>
          <cell r="E468" t="str">
            <v>Bens Móveis</v>
          </cell>
          <cell r="F468">
            <v>1588934.94</v>
          </cell>
          <cell r="G468">
            <v>0</v>
          </cell>
          <cell r="H468">
            <v>0</v>
          </cell>
          <cell r="I468">
            <v>1588934.94</v>
          </cell>
        </row>
        <row r="469">
          <cell r="A469" t="str">
            <v>1.3.1.02.02</v>
          </cell>
          <cell r="B469" t="str">
            <v>A</v>
          </cell>
          <cell r="C469">
            <v>1</v>
          </cell>
          <cell r="D469">
            <v>431</v>
          </cell>
          <cell r="E469" t="str">
            <v>Bens Imóveis</v>
          </cell>
          <cell r="F469">
            <v>86694937.530000001</v>
          </cell>
          <cell r="G469">
            <v>0</v>
          </cell>
          <cell r="H469">
            <v>0</v>
          </cell>
          <cell r="I469">
            <v>86694937.530000001</v>
          </cell>
        </row>
        <row r="470">
          <cell r="A470">
            <v>2</v>
          </cell>
          <cell r="B470" t="str">
            <v>S</v>
          </cell>
          <cell r="C470">
            <v>2</v>
          </cell>
          <cell r="D470">
            <v>432</v>
          </cell>
          <cell r="E470" t="str">
            <v>PASSIVO</v>
          </cell>
          <cell r="F470">
            <v>1080919443.6500001</v>
          </cell>
          <cell r="G470">
            <v>21684337.02</v>
          </cell>
          <cell r="H470">
            <v>23116855.640000001</v>
          </cell>
          <cell r="I470">
            <v>-1082351962.27</v>
          </cell>
        </row>
        <row r="471">
          <cell r="A471" t="str">
            <v>2.1</v>
          </cell>
          <cell r="B471" t="str">
            <v>S</v>
          </cell>
          <cell r="C471">
            <v>2</v>
          </cell>
          <cell r="D471">
            <v>433</v>
          </cell>
          <cell r="E471" t="str">
            <v>Passivo Circulante</v>
          </cell>
          <cell r="F471">
            <v>81394820.829999998</v>
          </cell>
          <cell r="G471">
            <v>21177589.75</v>
          </cell>
          <cell r="H471">
            <v>22413711.059999999</v>
          </cell>
          <cell r="I471">
            <v>-82630942.140000001</v>
          </cell>
        </row>
        <row r="472">
          <cell r="A472" t="str">
            <v>2.1.1</v>
          </cell>
          <cell r="B472" t="str">
            <v>S</v>
          </cell>
          <cell r="C472">
            <v>2</v>
          </cell>
          <cell r="D472">
            <v>434</v>
          </cell>
          <cell r="E472" t="str">
            <v>Exigível a Curto Prazo</v>
          </cell>
          <cell r="F472">
            <v>81394820.829999998</v>
          </cell>
          <cell r="G472">
            <v>21177589.75</v>
          </cell>
          <cell r="H472">
            <v>22413711.059999999</v>
          </cell>
          <cell r="I472">
            <v>-82630942.140000001</v>
          </cell>
        </row>
        <row r="473">
          <cell r="A473" t="str">
            <v>2.1.1.02</v>
          </cell>
          <cell r="B473" t="str">
            <v>S</v>
          </cell>
          <cell r="C473">
            <v>2</v>
          </cell>
          <cell r="D473">
            <v>437</v>
          </cell>
          <cell r="E473" t="str">
            <v>Fornecedores</v>
          </cell>
          <cell r="F473">
            <v>1743601.89</v>
          </cell>
          <cell r="G473">
            <v>7130520.7400000002</v>
          </cell>
          <cell r="H473">
            <v>6900836.8600000003</v>
          </cell>
          <cell r="I473">
            <v>-1513918.01</v>
          </cell>
        </row>
        <row r="474">
          <cell r="A474" t="str">
            <v>2.1.1.02.01</v>
          </cell>
          <cell r="B474" t="str">
            <v>S</v>
          </cell>
          <cell r="C474">
            <v>2</v>
          </cell>
          <cell r="D474">
            <v>438</v>
          </cell>
          <cell r="E474" t="str">
            <v>Fornecedores a Pagar</v>
          </cell>
          <cell r="F474">
            <v>1743601.89</v>
          </cell>
          <cell r="G474">
            <v>7130520.7400000002</v>
          </cell>
          <cell r="H474">
            <v>6900836.8600000003</v>
          </cell>
          <cell r="I474">
            <v>-1513918.01</v>
          </cell>
        </row>
        <row r="475">
          <cell r="A475" t="str">
            <v>2.1.1.02.01.0007</v>
          </cell>
          <cell r="B475" t="str">
            <v>A</v>
          </cell>
          <cell r="C475">
            <v>2</v>
          </cell>
          <cell r="D475">
            <v>445</v>
          </cell>
          <cell r="E475" t="str">
            <v>Telemar - Norte Leste S/A</v>
          </cell>
          <cell r="F475">
            <v>0</v>
          </cell>
          <cell r="G475">
            <v>11326.31</v>
          </cell>
          <cell r="H475">
            <v>11326.31</v>
          </cell>
          <cell r="I475">
            <v>0</v>
          </cell>
        </row>
        <row r="476">
          <cell r="A476" t="str">
            <v>2.1.1.02.01.0019</v>
          </cell>
          <cell r="B476" t="str">
            <v>A</v>
          </cell>
          <cell r="C476">
            <v>2</v>
          </cell>
          <cell r="D476">
            <v>457</v>
          </cell>
          <cell r="E476" t="str">
            <v>Companhia Energética do Maranhão</v>
          </cell>
          <cell r="F476">
            <v>0</v>
          </cell>
          <cell r="G476">
            <v>242888.81</v>
          </cell>
          <cell r="H476">
            <v>242888.81</v>
          </cell>
          <cell r="I476">
            <v>0</v>
          </cell>
        </row>
        <row r="477">
          <cell r="A477" t="str">
            <v>2.1.1.02.01.0027</v>
          </cell>
          <cell r="B477" t="str">
            <v>A</v>
          </cell>
          <cell r="C477">
            <v>2</v>
          </cell>
          <cell r="D477">
            <v>465</v>
          </cell>
          <cell r="E477" t="str">
            <v>Mônica Marlete Almeida e Cia Ltd</v>
          </cell>
          <cell r="F477">
            <v>0</v>
          </cell>
          <cell r="G477">
            <v>2381.75</v>
          </cell>
          <cell r="H477">
            <v>2381.75</v>
          </cell>
          <cell r="I477">
            <v>0</v>
          </cell>
        </row>
        <row r="478">
          <cell r="A478" t="str">
            <v>2.1.1.02.01.0042</v>
          </cell>
          <cell r="B478" t="str">
            <v>A</v>
          </cell>
          <cell r="C478">
            <v>2</v>
          </cell>
          <cell r="D478">
            <v>480</v>
          </cell>
          <cell r="E478" t="str">
            <v>Fundação Getulio Vargas</v>
          </cell>
          <cell r="F478">
            <v>0</v>
          </cell>
          <cell r="G478">
            <v>4980</v>
          </cell>
          <cell r="H478">
            <v>4980</v>
          </cell>
          <cell r="I478">
            <v>0</v>
          </cell>
        </row>
        <row r="479">
          <cell r="A479" t="str">
            <v>2.1.1.02.01.0060</v>
          </cell>
          <cell r="B479" t="str">
            <v>A</v>
          </cell>
          <cell r="C479">
            <v>2</v>
          </cell>
          <cell r="D479">
            <v>498</v>
          </cell>
          <cell r="E479" t="str">
            <v>Correios</v>
          </cell>
          <cell r="F479">
            <v>0</v>
          </cell>
          <cell r="G479">
            <v>3090.8</v>
          </cell>
          <cell r="H479">
            <v>3090.8</v>
          </cell>
          <cell r="I479">
            <v>0</v>
          </cell>
        </row>
        <row r="480">
          <cell r="A480" t="str">
            <v>2.1.1.02.01.0066</v>
          </cell>
          <cell r="B480" t="str">
            <v>A</v>
          </cell>
          <cell r="C480">
            <v>2</v>
          </cell>
          <cell r="D480">
            <v>504</v>
          </cell>
          <cell r="E480" t="str">
            <v>Cia do Ar</v>
          </cell>
          <cell r="F480">
            <v>0</v>
          </cell>
          <cell r="G480">
            <v>11258.64</v>
          </cell>
          <cell r="H480">
            <v>46092.71</v>
          </cell>
          <cell r="I480">
            <v>-34834.07</v>
          </cell>
        </row>
        <row r="481">
          <cell r="A481" t="str">
            <v>2.1.1.02.01.0075</v>
          </cell>
          <cell r="B481" t="str">
            <v>A</v>
          </cell>
          <cell r="C481">
            <v>2</v>
          </cell>
          <cell r="D481">
            <v>513</v>
          </cell>
          <cell r="E481" t="str">
            <v>Maxtec Serviços Gerais e Man. In</v>
          </cell>
          <cell r="F481">
            <v>989117.76</v>
          </cell>
          <cell r="G481">
            <v>991229.88</v>
          </cell>
          <cell r="H481">
            <v>1080244.32</v>
          </cell>
          <cell r="I481">
            <v>-1078132.2</v>
          </cell>
        </row>
        <row r="482">
          <cell r="A482" t="str">
            <v>2.1.1.02.01.0082</v>
          </cell>
          <cell r="B482" t="str">
            <v>A</v>
          </cell>
          <cell r="C482">
            <v>2</v>
          </cell>
          <cell r="D482">
            <v>520</v>
          </cell>
          <cell r="E482" t="str">
            <v>Caema</v>
          </cell>
          <cell r="F482">
            <v>0</v>
          </cell>
          <cell r="G482">
            <v>57448.92</v>
          </cell>
          <cell r="H482">
            <v>57448.92</v>
          </cell>
          <cell r="I482">
            <v>0</v>
          </cell>
        </row>
        <row r="483">
          <cell r="A483" t="str">
            <v>2.1.1.02.01.0095</v>
          </cell>
          <cell r="B483" t="str">
            <v>A</v>
          </cell>
          <cell r="C483">
            <v>2</v>
          </cell>
          <cell r="D483">
            <v>533</v>
          </cell>
          <cell r="E483" t="str">
            <v>FIEMA</v>
          </cell>
          <cell r="F483">
            <v>0</v>
          </cell>
          <cell r="G483">
            <v>89500</v>
          </cell>
          <cell r="H483">
            <v>89500</v>
          </cell>
          <cell r="I483">
            <v>0</v>
          </cell>
        </row>
        <row r="484">
          <cell r="A484" t="str">
            <v>2.1.1.02.01.0128</v>
          </cell>
          <cell r="B484" t="str">
            <v>A</v>
          </cell>
          <cell r="C484">
            <v>2</v>
          </cell>
          <cell r="D484">
            <v>566</v>
          </cell>
          <cell r="E484" t="str">
            <v>Gallotti e Advogados Associados</v>
          </cell>
          <cell r="F484">
            <v>1162.22</v>
          </cell>
          <cell r="G484">
            <v>25146.97</v>
          </cell>
          <cell r="H484">
            <v>23984.75</v>
          </cell>
          <cell r="I484">
            <v>0</v>
          </cell>
        </row>
        <row r="485">
          <cell r="A485" t="str">
            <v>2.1.1.02.01.0144</v>
          </cell>
          <cell r="B485" t="str">
            <v>A</v>
          </cell>
          <cell r="C485">
            <v>2</v>
          </cell>
          <cell r="D485">
            <v>582</v>
          </cell>
          <cell r="E485" t="str">
            <v>DTA Engenharia Ltda</v>
          </cell>
          <cell r="F485">
            <v>41983.42</v>
          </cell>
          <cell r="G485">
            <v>41983.42</v>
          </cell>
          <cell r="H485">
            <v>0</v>
          </cell>
          <cell r="I485">
            <v>0</v>
          </cell>
        </row>
        <row r="486">
          <cell r="A486" t="str">
            <v>2.1.1.02.01.0153</v>
          </cell>
          <cell r="B486" t="str">
            <v>A</v>
          </cell>
          <cell r="C486">
            <v>2</v>
          </cell>
          <cell r="D486">
            <v>591</v>
          </cell>
          <cell r="E486" t="str">
            <v>Engebras Cont. e Transportes</v>
          </cell>
          <cell r="F486">
            <v>0</v>
          </cell>
          <cell r="G486">
            <v>368169.98</v>
          </cell>
          <cell r="H486">
            <v>368169.98</v>
          </cell>
          <cell r="I486">
            <v>0</v>
          </cell>
        </row>
        <row r="487">
          <cell r="A487" t="str">
            <v>2.1.1.02.01.0173</v>
          </cell>
          <cell r="B487" t="str">
            <v>A</v>
          </cell>
          <cell r="C487">
            <v>2</v>
          </cell>
          <cell r="D487">
            <v>611</v>
          </cell>
          <cell r="E487" t="str">
            <v>IEL - Instituto Euvaldo Lodi</v>
          </cell>
          <cell r="F487">
            <v>1326</v>
          </cell>
          <cell r="G487">
            <v>2336.4499999999998</v>
          </cell>
          <cell r="H487">
            <v>1010.45</v>
          </cell>
          <cell r="I487">
            <v>0</v>
          </cell>
        </row>
        <row r="488">
          <cell r="A488" t="str">
            <v>2.1.1.02.01.0189</v>
          </cell>
          <cell r="B488" t="str">
            <v>A</v>
          </cell>
          <cell r="C488">
            <v>2</v>
          </cell>
          <cell r="D488">
            <v>627</v>
          </cell>
          <cell r="E488" t="str">
            <v>Comercial Castro</v>
          </cell>
          <cell r="F488">
            <v>0</v>
          </cell>
          <cell r="G488">
            <v>2560.5</v>
          </cell>
          <cell r="H488">
            <v>2560.5</v>
          </cell>
          <cell r="I488">
            <v>0</v>
          </cell>
        </row>
        <row r="489">
          <cell r="A489" t="str">
            <v>2.1.1.02.01.0208</v>
          </cell>
          <cell r="B489" t="str">
            <v>A</v>
          </cell>
          <cell r="C489">
            <v>2</v>
          </cell>
          <cell r="D489">
            <v>646</v>
          </cell>
          <cell r="E489" t="str">
            <v>MC TEC</v>
          </cell>
          <cell r="F489">
            <v>5124</v>
          </cell>
          <cell r="G489">
            <v>90978.880000000005</v>
          </cell>
          <cell r="H489">
            <v>85854.88</v>
          </cell>
          <cell r="I489">
            <v>0</v>
          </cell>
        </row>
        <row r="490">
          <cell r="A490" t="str">
            <v>2.1.1.02.01.0221</v>
          </cell>
          <cell r="B490" t="str">
            <v>A</v>
          </cell>
          <cell r="C490">
            <v>2</v>
          </cell>
          <cell r="D490">
            <v>1052</v>
          </cell>
          <cell r="E490" t="str">
            <v>CREA - MA</v>
          </cell>
          <cell r="F490">
            <v>0</v>
          </cell>
          <cell r="G490">
            <v>494.28</v>
          </cell>
          <cell r="H490">
            <v>494.28</v>
          </cell>
          <cell r="I490">
            <v>0</v>
          </cell>
        </row>
        <row r="491">
          <cell r="A491" t="str">
            <v>2.1.1.02.01.0273</v>
          </cell>
          <cell r="B491" t="str">
            <v>A</v>
          </cell>
          <cell r="C491">
            <v>2</v>
          </cell>
          <cell r="D491">
            <v>1142</v>
          </cell>
          <cell r="E491" t="str">
            <v>COPABO Infra-Estrutura Marítima</v>
          </cell>
          <cell r="F491">
            <v>0</v>
          </cell>
          <cell r="G491">
            <v>239043.72</v>
          </cell>
          <cell r="H491">
            <v>239043.72</v>
          </cell>
          <cell r="I491">
            <v>0</v>
          </cell>
        </row>
        <row r="492">
          <cell r="A492" t="str">
            <v>2.1.1.02.01.0277</v>
          </cell>
          <cell r="B492" t="str">
            <v>A</v>
          </cell>
          <cell r="C492">
            <v>2</v>
          </cell>
          <cell r="D492">
            <v>1155</v>
          </cell>
          <cell r="E492" t="str">
            <v>TOTVS - Maranhão</v>
          </cell>
          <cell r="F492">
            <v>0</v>
          </cell>
          <cell r="G492">
            <v>23634.41</v>
          </cell>
          <cell r="H492">
            <v>23634.41</v>
          </cell>
          <cell r="I492">
            <v>0</v>
          </cell>
        </row>
        <row r="493">
          <cell r="A493" t="str">
            <v>2.1.1.02.01.0282</v>
          </cell>
          <cell r="B493" t="str">
            <v>A</v>
          </cell>
          <cell r="C493">
            <v>2</v>
          </cell>
          <cell r="D493">
            <v>1161</v>
          </cell>
          <cell r="E493" t="str">
            <v>Hotel Luzeiros São Luís</v>
          </cell>
          <cell r="F493">
            <v>0</v>
          </cell>
          <cell r="G493">
            <v>763.77</v>
          </cell>
          <cell r="H493">
            <v>763.77</v>
          </cell>
          <cell r="I493">
            <v>0</v>
          </cell>
        </row>
        <row r="494">
          <cell r="A494" t="str">
            <v>2.1.1.02.01.0288</v>
          </cell>
          <cell r="B494" t="str">
            <v>A</v>
          </cell>
          <cell r="C494">
            <v>2</v>
          </cell>
          <cell r="D494">
            <v>1171</v>
          </cell>
          <cell r="E494" t="str">
            <v>Crisbel Locadora de Veículos</v>
          </cell>
          <cell r="F494">
            <v>0</v>
          </cell>
          <cell r="G494">
            <v>99110.25</v>
          </cell>
          <cell r="H494">
            <v>99110.25</v>
          </cell>
          <cell r="I494">
            <v>0</v>
          </cell>
        </row>
        <row r="495">
          <cell r="A495" t="str">
            <v>2.1.1.02.01.0330</v>
          </cell>
          <cell r="B495" t="str">
            <v>A</v>
          </cell>
          <cell r="C495">
            <v>2</v>
          </cell>
          <cell r="D495">
            <v>1265</v>
          </cell>
          <cell r="E495" t="str">
            <v>Cia Brasileira de Soluções e Ser</v>
          </cell>
          <cell r="F495">
            <v>0</v>
          </cell>
          <cell r="G495">
            <v>352216.56</v>
          </cell>
          <cell r="H495">
            <v>352216.56</v>
          </cell>
          <cell r="I495">
            <v>0</v>
          </cell>
        </row>
        <row r="496">
          <cell r="A496" t="str">
            <v>2.1.1.02.01.0332</v>
          </cell>
          <cell r="B496" t="str">
            <v>A</v>
          </cell>
          <cell r="C496">
            <v>2</v>
          </cell>
          <cell r="D496">
            <v>1267</v>
          </cell>
          <cell r="E496" t="str">
            <v>Via On Line Service Representaçã</v>
          </cell>
          <cell r="F496">
            <v>0</v>
          </cell>
          <cell r="G496">
            <v>500</v>
          </cell>
          <cell r="H496">
            <v>500</v>
          </cell>
          <cell r="I496">
            <v>0</v>
          </cell>
        </row>
        <row r="497">
          <cell r="A497" t="str">
            <v>2.1.1.02.01.0365</v>
          </cell>
          <cell r="B497" t="str">
            <v>A</v>
          </cell>
          <cell r="C497">
            <v>2</v>
          </cell>
          <cell r="D497">
            <v>1324</v>
          </cell>
          <cell r="E497" t="str">
            <v>Unimed Seguros</v>
          </cell>
          <cell r="F497">
            <v>0</v>
          </cell>
          <cell r="G497">
            <v>326810.21999999997</v>
          </cell>
          <cell r="H497">
            <v>326810.21999999997</v>
          </cell>
          <cell r="I497">
            <v>0</v>
          </cell>
        </row>
        <row r="498">
          <cell r="A498" t="str">
            <v>2.1.1.02.01.0384</v>
          </cell>
          <cell r="B498" t="str">
            <v>A</v>
          </cell>
          <cell r="C498">
            <v>2</v>
          </cell>
          <cell r="D498">
            <v>1354</v>
          </cell>
          <cell r="E498" t="str">
            <v>Fundação UFMA</v>
          </cell>
          <cell r="F498">
            <v>0</v>
          </cell>
          <cell r="G498">
            <v>14396.15</v>
          </cell>
          <cell r="H498">
            <v>14396.15</v>
          </cell>
          <cell r="I498">
            <v>0</v>
          </cell>
        </row>
        <row r="499">
          <cell r="A499" t="str">
            <v>2.1.1.02.01.0408</v>
          </cell>
          <cell r="B499" t="str">
            <v>A</v>
          </cell>
          <cell r="C499">
            <v>2</v>
          </cell>
          <cell r="D499">
            <v>1403</v>
          </cell>
          <cell r="E499" t="str">
            <v>Iracema S. Souza - ME</v>
          </cell>
          <cell r="F499">
            <v>0</v>
          </cell>
          <cell r="G499">
            <v>8566.2000000000007</v>
          </cell>
          <cell r="H499">
            <v>8566.2000000000007</v>
          </cell>
          <cell r="I499">
            <v>0</v>
          </cell>
        </row>
        <row r="500">
          <cell r="A500" t="str">
            <v>2.1.1.02.01.0416</v>
          </cell>
          <cell r="B500" t="str">
            <v>A</v>
          </cell>
          <cell r="C500">
            <v>2</v>
          </cell>
          <cell r="D500">
            <v>1425</v>
          </cell>
          <cell r="E500" t="str">
            <v>ABRH - MA</v>
          </cell>
          <cell r="F500">
            <v>0</v>
          </cell>
          <cell r="G500">
            <v>2431</v>
          </cell>
          <cell r="H500">
            <v>2431</v>
          </cell>
          <cell r="I500">
            <v>0</v>
          </cell>
        </row>
        <row r="501">
          <cell r="A501" t="str">
            <v>2.1.1.02.01.0448</v>
          </cell>
          <cell r="B501" t="str">
            <v>A</v>
          </cell>
          <cell r="C501">
            <v>2</v>
          </cell>
          <cell r="D501">
            <v>1481</v>
          </cell>
          <cell r="E501" t="str">
            <v>Iluminar Comércio e Serviços Ltd</v>
          </cell>
          <cell r="F501">
            <v>0</v>
          </cell>
          <cell r="G501">
            <v>15260</v>
          </cell>
          <cell r="H501">
            <v>15260</v>
          </cell>
          <cell r="I501">
            <v>0</v>
          </cell>
        </row>
        <row r="502">
          <cell r="A502" t="str">
            <v>2.1.1.02.01.0477</v>
          </cell>
          <cell r="B502" t="str">
            <v>A</v>
          </cell>
          <cell r="C502">
            <v>2</v>
          </cell>
          <cell r="D502">
            <v>1540</v>
          </cell>
          <cell r="E502" t="str">
            <v>L.H. DURANS PINHEIRO</v>
          </cell>
          <cell r="F502">
            <v>5883</v>
          </cell>
          <cell r="G502">
            <v>5883</v>
          </cell>
          <cell r="H502">
            <v>3586</v>
          </cell>
          <cell r="I502">
            <v>-3586</v>
          </cell>
        </row>
        <row r="503">
          <cell r="A503" t="str">
            <v>2.1.1.02.01.0500</v>
          </cell>
          <cell r="B503" t="str">
            <v>A</v>
          </cell>
          <cell r="C503">
            <v>2</v>
          </cell>
          <cell r="D503">
            <v>1638</v>
          </cell>
          <cell r="E503" t="str">
            <v>BrasilCard Administradora de Car</v>
          </cell>
          <cell r="F503">
            <v>100902.68</v>
          </cell>
          <cell r="G503">
            <v>202472.66</v>
          </cell>
          <cell r="H503">
            <v>101569.98</v>
          </cell>
          <cell r="I503">
            <v>0</v>
          </cell>
        </row>
        <row r="504">
          <cell r="A504" t="str">
            <v>2.1.1.02.01.0525</v>
          </cell>
          <cell r="B504" t="str">
            <v>A</v>
          </cell>
          <cell r="C504">
            <v>2</v>
          </cell>
          <cell r="D504">
            <v>1677</v>
          </cell>
          <cell r="E504" t="str">
            <v>MN Tecnologia e Treinamento</v>
          </cell>
          <cell r="F504">
            <v>0</v>
          </cell>
          <cell r="G504">
            <v>6323.7</v>
          </cell>
          <cell r="H504">
            <v>6323.7</v>
          </cell>
          <cell r="I504">
            <v>0</v>
          </cell>
        </row>
        <row r="505">
          <cell r="A505" t="str">
            <v>2.1.1.02.01.0563</v>
          </cell>
          <cell r="B505" t="str">
            <v>A</v>
          </cell>
          <cell r="C505">
            <v>2</v>
          </cell>
          <cell r="D505">
            <v>1780</v>
          </cell>
          <cell r="E505" t="str">
            <v>R Q Clínica Veterinária</v>
          </cell>
          <cell r="F505">
            <v>0</v>
          </cell>
          <cell r="G505">
            <v>12338.2</v>
          </cell>
          <cell r="H505">
            <v>12338.2</v>
          </cell>
          <cell r="I505">
            <v>0</v>
          </cell>
        </row>
        <row r="506">
          <cell r="A506" t="str">
            <v>2.1.1.02.01.0574</v>
          </cell>
          <cell r="B506" t="str">
            <v>A</v>
          </cell>
          <cell r="C506">
            <v>2</v>
          </cell>
          <cell r="D506">
            <v>1815</v>
          </cell>
          <cell r="E506" t="str">
            <v>Ricardo Teixeira Odontologia Int</v>
          </cell>
          <cell r="F506">
            <v>0</v>
          </cell>
          <cell r="G506">
            <v>6723.48</v>
          </cell>
          <cell r="H506">
            <v>6723.48</v>
          </cell>
          <cell r="I506">
            <v>0</v>
          </cell>
        </row>
        <row r="507">
          <cell r="A507" t="str">
            <v>2.1.1.02.01.0591</v>
          </cell>
          <cell r="B507" t="str">
            <v>A</v>
          </cell>
          <cell r="C507">
            <v>2</v>
          </cell>
          <cell r="D507">
            <v>1878</v>
          </cell>
          <cell r="E507" t="str">
            <v>Comida Caseira da Norma</v>
          </cell>
          <cell r="F507">
            <v>0</v>
          </cell>
          <cell r="G507">
            <v>47620.1</v>
          </cell>
          <cell r="H507">
            <v>47620.1</v>
          </cell>
          <cell r="I507">
            <v>0</v>
          </cell>
        </row>
        <row r="508">
          <cell r="A508" t="str">
            <v>2.1.1.02.01.0660</v>
          </cell>
          <cell r="B508" t="str">
            <v>A</v>
          </cell>
          <cell r="C508">
            <v>2</v>
          </cell>
          <cell r="D508">
            <v>2040</v>
          </cell>
          <cell r="E508" t="str">
            <v>Internacional Marítima</v>
          </cell>
          <cell r="F508">
            <v>184153.74</v>
          </cell>
          <cell r="G508">
            <v>184153.74</v>
          </cell>
          <cell r="H508">
            <v>183863.8</v>
          </cell>
          <cell r="I508">
            <v>-183863.8</v>
          </cell>
        </row>
        <row r="509">
          <cell r="A509" t="str">
            <v>2.1.1.02.01.0673</v>
          </cell>
          <cell r="B509" t="str">
            <v>A</v>
          </cell>
          <cell r="C509">
            <v>2</v>
          </cell>
          <cell r="D509">
            <v>2058</v>
          </cell>
          <cell r="E509" t="str">
            <v>COIMA - Clínica Odonto. Integ. M</v>
          </cell>
          <cell r="F509">
            <v>5225.74</v>
          </cell>
          <cell r="G509">
            <v>16748.63</v>
          </cell>
          <cell r="H509">
            <v>11522.89</v>
          </cell>
          <cell r="I509">
            <v>0</v>
          </cell>
        </row>
        <row r="510">
          <cell r="A510" t="str">
            <v>2.1.1.02.01.0725</v>
          </cell>
          <cell r="B510" t="str">
            <v>A</v>
          </cell>
          <cell r="C510">
            <v>2</v>
          </cell>
          <cell r="D510">
            <v>2151</v>
          </cell>
          <cell r="E510" t="str">
            <v>Claro S.A (Embratel)</v>
          </cell>
          <cell r="F510">
            <v>860.73</v>
          </cell>
          <cell r="G510">
            <v>21019.95</v>
          </cell>
          <cell r="H510">
            <v>20654.849999999999</v>
          </cell>
          <cell r="I510">
            <v>-495.63</v>
          </cell>
        </row>
        <row r="511">
          <cell r="A511" t="str">
            <v>2.1.1.02.01.0757</v>
          </cell>
          <cell r="B511" t="str">
            <v>A</v>
          </cell>
          <cell r="C511">
            <v>2</v>
          </cell>
          <cell r="D511">
            <v>2210</v>
          </cell>
          <cell r="E511" t="str">
            <v>Tribunal de Justiça</v>
          </cell>
          <cell r="F511">
            <v>0</v>
          </cell>
          <cell r="G511">
            <v>9841.51</v>
          </cell>
          <cell r="H511">
            <v>9841.51</v>
          </cell>
          <cell r="I511">
            <v>0</v>
          </cell>
        </row>
        <row r="512">
          <cell r="A512" t="str">
            <v>2.1.1.02.01.0762</v>
          </cell>
          <cell r="B512" t="str">
            <v>A</v>
          </cell>
          <cell r="C512">
            <v>2</v>
          </cell>
          <cell r="D512">
            <v>2222</v>
          </cell>
          <cell r="E512" t="str">
            <v>Previsul - Cia de Seg. Previdêni</v>
          </cell>
          <cell r="F512">
            <v>0</v>
          </cell>
          <cell r="G512">
            <v>13011.48</v>
          </cell>
          <cell r="H512">
            <v>13011.48</v>
          </cell>
          <cell r="I512">
            <v>0</v>
          </cell>
        </row>
        <row r="513">
          <cell r="A513" t="str">
            <v>2.1.1.02.01.0763</v>
          </cell>
          <cell r="B513" t="str">
            <v>A</v>
          </cell>
          <cell r="C513">
            <v>2</v>
          </cell>
          <cell r="D513">
            <v>2229</v>
          </cell>
          <cell r="E513" t="str">
            <v>Conselho de Arquitetura de Urban</v>
          </cell>
          <cell r="F513">
            <v>0</v>
          </cell>
          <cell r="G513">
            <v>94.76</v>
          </cell>
          <cell r="H513">
            <v>94.76</v>
          </cell>
          <cell r="I513">
            <v>0</v>
          </cell>
        </row>
        <row r="514">
          <cell r="A514" t="str">
            <v>2.1.1.02.01.0768</v>
          </cell>
          <cell r="B514" t="str">
            <v>A</v>
          </cell>
          <cell r="C514">
            <v>2</v>
          </cell>
          <cell r="D514">
            <v>2242</v>
          </cell>
          <cell r="E514" t="str">
            <v>R C Travincas Ltda - ME</v>
          </cell>
          <cell r="F514">
            <v>0</v>
          </cell>
          <cell r="G514">
            <v>4409.6000000000004</v>
          </cell>
          <cell r="H514">
            <v>4409.6000000000004</v>
          </cell>
          <cell r="I514">
            <v>0</v>
          </cell>
        </row>
        <row r="515">
          <cell r="A515" t="str">
            <v>2.1.1.02.01.0778</v>
          </cell>
          <cell r="B515" t="str">
            <v>A</v>
          </cell>
          <cell r="C515">
            <v>2</v>
          </cell>
          <cell r="D515">
            <v>2261</v>
          </cell>
          <cell r="E515" t="str">
            <v>Restaurante Escola do Senac</v>
          </cell>
          <cell r="F515">
            <v>0</v>
          </cell>
          <cell r="G515">
            <v>532</v>
          </cell>
          <cell r="H515">
            <v>532</v>
          </cell>
          <cell r="I515">
            <v>0</v>
          </cell>
        </row>
        <row r="516">
          <cell r="A516" t="str">
            <v>2.1.1.02.01.0779</v>
          </cell>
          <cell r="B516" t="str">
            <v>A</v>
          </cell>
          <cell r="C516">
            <v>2</v>
          </cell>
          <cell r="D516">
            <v>2262</v>
          </cell>
          <cell r="E516" t="str">
            <v>Aroma &amp; Sabor</v>
          </cell>
          <cell r="F516">
            <v>0</v>
          </cell>
          <cell r="G516">
            <v>706</v>
          </cell>
          <cell r="H516">
            <v>706</v>
          </cell>
          <cell r="I516">
            <v>0</v>
          </cell>
        </row>
        <row r="517">
          <cell r="A517" t="str">
            <v>2.1.1.02.01.0789</v>
          </cell>
          <cell r="B517" t="str">
            <v>A</v>
          </cell>
          <cell r="C517">
            <v>2</v>
          </cell>
          <cell r="D517">
            <v>2289</v>
          </cell>
          <cell r="E517" t="str">
            <v>Converge Data Tecnologia da Info</v>
          </cell>
          <cell r="F517">
            <v>184274</v>
          </cell>
          <cell r="G517">
            <v>184274</v>
          </cell>
          <cell r="H517">
            <v>0</v>
          </cell>
          <cell r="I517">
            <v>0</v>
          </cell>
        </row>
        <row r="518">
          <cell r="A518" t="str">
            <v>2.1.1.02.01.0801</v>
          </cell>
          <cell r="B518" t="str">
            <v>A</v>
          </cell>
          <cell r="C518">
            <v>2</v>
          </cell>
          <cell r="D518">
            <v>2310</v>
          </cell>
          <cell r="E518" t="str">
            <v>Doretto e Guimaraes Ltda</v>
          </cell>
          <cell r="F518">
            <v>0</v>
          </cell>
          <cell r="G518">
            <v>3188.35</v>
          </cell>
          <cell r="H518">
            <v>3188.35</v>
          </cell>
          <cell r="I518">
            <v>0</v>
          </cell>
        </row>
        <row r="519">
          <cell r="A519" t="str">
            <v>2.1.1.02.01.0818</v>
          </cell>
          <cell r="B519" t="str">
            <v>A</v>
          </cell>
          <cell r="C519">
            <v>2</v>
          </cell>
          <cell r="D519">
            <v>2343</v>
          </cell>
          <cell r="E519" t="str">
            <v>BaymaTech</v>
          </cell>
          <cell r="F519">
            <v>0</v>
          </cell>
          <cell r="G519">
            <v>10000</v>
          </cell>
          <cell r="H519">
            <v>10000</v>
          </cell>
          <cell r="I519">
            <v>0</v>
          </cell>
        </row>
        <row r="520">
          <cell r="A520" t="str">
            <v>2.1.1.02.01.0850</v>
          </cell>
          <cell r="B520" t="str">
            <v>A</v>
          </cell>
          <cell r="C520">
            <v>2</v>
          </cell>
          <cell r="D520">
            <v>2438</v>
          </cell>
          <cell r="E520" t="str">
            <v>BSB Tic Soluções Ltda - EPP</v>
          </cell>
          <cell r="F520">
            <v>0</v>
          </cell>
          <cell r="G520">
            <v>18841.59</v>
          </cell>
          <cell r="H520">
            <v>18841.59</v>
          </cell>
          <cell r="I520">
            <v>0</v>
          </cell>
        </row>
        <row r="521">
          <cell r="A521" t="str">
            <v>2.1.1.02.01.0872</v>
          </cell>
          <cell r="B521" t="str">
            <v>A</v>
          </cell>
          <cell r="C521">
            <v>2</v>
          </cell>
          <cell r="D521">
            <v>2479</v>
          </cell>
          <cell r="E521" t="str">
            <v>ADECON - Ag. Desenv. Sustent. C.</v>
          </cell>
          <cell r="F521">
            <v>0</v>
          </cell>
          <cell r="G521">
            <v>0</v>
          </cell>
          <cell r="H521">
            <v>50000</v>
          </cell>
          <cell r="I521">
            <v>-50000</v>
          </cell>
        </row>
        <row r="522">
          <cell r="A522" t="str">
            <v>2.1.1.02.01.0885</v>
          </cell>
          <cell r="B522" t="str">
            <v>A</v>
          </cell>
          <cell r="C522">
            <v>2</v>
          </cell>
          <cell r="D522">
            <v>2521</v>
          </cell>
          <cell r="E522" t="str">
            <v>M P Estrela Comércio e Serviços</v>
          </cell>
          <cell r="F522">
            <v>0</v>
          </cell>
          <cell r="G522">
            <v>2749.91</v>
          </cell>
          <cell r="H522">
            <v>2749.91</v>
          </cell>
          <cell r="I522">
            <v>0</v>
          </cell>
        </row>
        <row r="523">
          <cell r="A523" t="str">
            <v>2.1.1.02.01.0890</v>
          </cell>
          <cell r="B523" t="str">
            <v>A</v>
          </cell>
          <cell r="C523">
            <v>2</v>
          </cell>
          <cell r="D523">
            <v>2527</v>
          </cell>
          <cell r="E523" t="str">
            <v>Leiaute Comunicação e Propaganda</v>
          </cell>
          <cell r="F523">
            <v>47902.239999999998</v>
          </cell>
          <cell r="G523">
            <v>97988</v>
          </cell>
          <cell r="H523">
            <v>75191.759999999995</v>
          </cell>
          <cell r="I523">
            <v>-25106</v>
          </cell>
        </row>
        <row r="524">
          <cell r="A524" t="str">
            <v>2.1.1.02.01.0897</v>
          </cell>
          <cell r="B524" t="str">
            <v>A</v>
          </cell>
          <cell r="C524">
            <v>2</v>
          </cell>
          <cell r="D524">
            <v>2536</v>
          </cell>
          <cell r="E524" t="str">
            <v>Prevenção Extintores Ltda-ME</v>
          </cell>
          <cell r="F524">
            <v>0</v>
          </cell>
          <cell r="G524">
            <v>15713.84</v>
          </cell>
          <cell r="H524">
            <v>15713.84</v>
          </cell>
          <cell r="I524">
            <v>0</v>
          </cell>
        </row>
        <row r="525">
          <cell r="A525" t="str">
            <v>2.1.1.02.01.0901</v>
          </cell>
          <cell r="B525" t="str">
            <v>A</v>
          </cell>
          <cell r="C525">
            <v>2</v>
          </cell>
          <cell r="D525">
            <v>2543</v>
          </cell>
          <cell r="E525" t="str">
            <v>Nano Automation do Brasil Ltda</v>
          </cell>
          <cell r="F525">
            <v>0</v>
          </cell>
          <cell r="G525">
            <v>55229.89</v>
          </cell>
          <cell r="H525">
            <v>55229.89</v>
          </cell>
          <cell r="I525">
            <v>0</v>
          </cell>
        </row>
        <row r="526">
          <cell r="A526" t="str">
            <v>2.1.1.02.01.0905</v>
          </cell>
          <cell r="B526" t="str">
            <v>A</v>
          </cell>
          <cell r="C526">
            <v>2</v>
          </cell>
          <cell r="D526">
            <v>2547</v>
          </cell>
          <cell r="E526" t="str">
            <v>Letícia Restaurante</v>
          </cell>
          <cell r="F526">
            <v>0</v>
          </cell>
          <cell r="G526">
            <v>0</v>
          </cell>
          <cell r="H526">
            <v>5568.74</v>
          </cell>
          <cell r="I526">
            <v>-5568.74</v>
          </cell>
        </row>
        <row r="527">
          <cell r="A527" t="str">
            <v>2.1.1.02.01.0910</v>
          </cell>
          <cell r="B527" t="str">
            <v>A</v>
          </cell>
          <cell r="C527">
            <v>2</v>
          </cell>
          <cell r="D527">
            <v>2555</v>
          </cell>
          <cell r="E527" t="str">
            <v>UMI SAN Serv. de A. a Nav.Eng. L</v>
          </cell>
          <cell r="F527">
            <v>0</v>
          </cell>
          <cell r="G527">
            <v>24802.47</v>
          </cell>
          <cell r="H527">
            <v>24802.47</v>
          </cell>
          <cell r="I527">
            <v>0</v>
          </cell>
        </row>
        <row r="528">
          <cell r="A528" t="str">
            <v>2.1.1.02.01.0928</v>
          </cell>
          <cell r="B528" t="str">
            <v>A</v>
          </cell>
          <cell r="C528">
            <v>2</v>
          </cell>
          <cell r="D528">
            <v>2581</v>
          </cell>
          <cell r="E528" t="str">
            <v>TOTVS S/A</v>
          </cell>
          <cell r="F528">
            <v>6468.88</v>
          </cell>
          <cell r="G528">
            <v>12937.76</v>
          </cell>
          <cell r="H528">
            <v>6468.88</v>
          </cell>
          <cell r="I528">
            <v>0</v>
          </cell>
        </row>
        <row r="529">
          <cell r="A529" t="str">
            <v>2.1.1.02.01.0932</v>
          </cell>
          <cell r="B529" t="str">
            <v>A</v>
          </cell>
          <cell r="C529">
            <v>2</v>
          </cell>
          <cell r="D529">
            <v>2596</v>
          </cell>
          <cell r="E529" t="str">
            <v>M J Design Comércio e Serviços</v>
          </cell>
          <cell r="F529">
            <v>0</v>
          </cell>
          <cell r="G529">
            <v>198.92</v>
          </cell>
          <cell r="H529">
            <v>198.92</v>
          </cell>
          <cell r="I529">
            <v>0</v>
          </cell>
        </row>
        <row r="530">
          <cell r="A530" t="str">
            <v>2.1.1.02.01.0933</v>
          </cell>
          <cell r="B530" t="str">
            <v>A</v>
          </cell>
          <cell r="C530">
            <v>2</v>
          </cell>
          <cell r="D530">
            <v>2597</v>
          </cell>
          <cell r="E530" t="str">
            <v>Athenas Consultoria e Informátic</v>
          </cell>
          <cell r="F530">
            <v>0</v>
          </cell>
          <cell r="G530">
            <v>42169.02</v>
          </cell>
          <cell r="H530">
            <v>42169.02</v>
          </cell>
          <cell r="I530">
            <v>0</v>
          </cell>
        </row>
        <row r="531">
          <cell r="A531" t="str">
            <v>2.1.1.02.01.0962</v>
          </cell>
          <cell r="B531" t="str">
            <v>A</v>
          </cell>
          <cell r="C531">
            <v>2</v>
          </cell>
          <cell r="D531">
            <v>2669</v>
          </cell>
          <cell r="E531" t="str">
            <v>Amorim Coutinho Engenharia e Con</v>
          </cell>
          <cell r="F531">
            <v>0</v>
          </cell>
          <cell r="G531">
            <v>239480.01</v>
          </cell>
          <cell r="H531">
            <v>239480.01</v>
          </cell>
          <cell r="I531">
            <v>0</v>
          </cell>
        </row>
        <row r="532">
          <cell r="A532" t="str">
            <v>2.1.1.02.01.0974</v>
          </cell>
          <cell r="B532" t="str">
            <v>A</v>
          </cell>
          <cell r="C532">
            <v>2</v>
          </cell>
          <cell r="D532">
            <v>2688</v>
          </cell>
          <cell r="E532" t="str">
            <v>C &amp; C Serviços e Consultoria Ltd</v>
          </cell>
          <cell r="F532">
            <v>4452.25</v>
          </cell>
          <cell r="G532">
            <v>4452.25</v>
          </cell>
          <cell r="H532">
            <v>0</v>
          </cell>
          <cell r="I532">
            <v>0</v>
          </cell>
        </row>
        <row r="533">
          <cell r="A533" t="str">
            <v>2.1.1.02.01.0976</v>
          </cell>
          <cell r="B533" t="str">
            <v>A</v>
          </cell>
          <cell r="C533">
            <v>2</v>
          </cell>
          <cell r="D533">
            <v>2696</v>
          </cell>
          <cell r="E533" t="str">
            <v>Oracle do Brasil Sistemas Ltda</v>
          </cell>
          <cell r="F533">
            <v>0</v>
          </cell>
          <cell r="G533">
            <v>23072.55</v>
          </cell>
          <cell r="H533">
            <v>23072.55</v>
          </cell>
          <cell r="I533">
            <v>0</v>
          </cell>
        </row>
        <row r="534">
          <cell r="A534" t="str">
            <v>2.1.1.02.01.0998</v>
          </cell>
          <cell r="B534" t="str">
            <v>A</v>
          </cell>
          <cell r="C534">
            <v>2</v>
          </cell>
          <cell r="D534">
            <v>2745</v>
          </cell>
          <cell r="E534" t="str">
            <v>Parvi Locadora Ltda</v>
          </cell>
          <cell r="F534">
            <v>0</v>
          </cell>
          <cell r="G534">
            <v>63106</v>
          </cell>
          <cell r="H534">
            <v>63106</v>
          </cell>
          <cell r="I534">
            <v>0</v>
          </cell>
        </row>
        <row r="535">
          <cell r="A535" t="str">
            <v>2.1.1.02.01.1011</v>
          </cell>
          <cell r="B535" t="str">
            <v>A</v>
          </cell>
          <cell r="C535">
            <v>2</v>
          </cell>
          <cell r="D535">
            <v>2766</v>
          </cell>
          <cell r="E535" t="str">
            <v>Souza e Farah Ltda</v>
          </cell>
          <cell r="F535">
            <v>0</v>
          </cell>
          <cell r="G535">
            <v>6019.3</v>
          </cell>
          <cell r="H535">
            <v>6019.3</v>
          </cell>
          <cell r="I535">
            <v>0</v>
          </cell>
        </row>
        <row r="536">
          <cell r="A536" t="str">
            <v>2.1.1.02.01.1038</v>
          </cell>
          <cell r="B536" t="str">
            <v>A</v>
          </cell>
          <cell r="C536">
            <v>2</v>
          </cell>
          <cell r="D536">
            <v>2814</v>
          </cell>
          <cell r="E536" t="str">
            <v>Technocopy Equip.Suprim.e Serviç</v>
          </cell>
          <cell r="F536">
            <v>0</v>
          </cell>
          <cell r="G536">
            <v>16755.71</v>
          </cell>
          <cell r="H536">
            <v>16755.71</v>
          </cell>
          <cell r="I536">
            <v>0</v>
          </cell>
        </row>
        <row r="537">
          <cell r="A537" t="str">
            <v>2.1.1.02.01.1053</v>
          </cell>
          <cell r="B537" t="str">
            <v>A</v>
          </cell>
          <cell r="C537">
            <v>2</v>
          </cell>
          <cell r="D537">
            <v>2831</v>
          </cell>
          <cell r="E537" t="str">
            <v>Academia Imperatrizense de Letra</v>
          </cell>
          <cell r="F537">
            <v>40000</v>
          </cell>
          <cell r="G537">
            <v>40000</v>
          </cell>
          <cell r="H537">
            <v>0</v>
          </cell>
          <cell r="I537">
            <v>0</v>
          </cell>
        </row>
        <row r="538">
          <cell r="A538" t="str">
            <v>2.1.1.02.01.1062</v>
          </cell>
          <cell r="B538" t="str">
            <v>A</v>
          </cell>
          <cell r="C538">
            <v>2</v>
          </cell>
          <cell r="D538">
            <v>2847</v>
          </cell>
          <cell r="E538" t="str">
            <v>Instituto Future de Juv, Prom. T</v>
          </cell>
          <cell r="F538">
            <v>0</v>
          </cell>
          <cell r="G538">
            <v>55000</v>
          </cell>
          <cell r="H538">
            <v>55000</v>
          </cell>
          <cell r="I538">
            <v>0</v>
          </cell>
        </row>
        <row r="539">
          <cell r="A539" t="str">
            <v>2.1.1.02.01.1066</v>
          </cell>
          <cell r="B539" t="str">
            <v>A</v>
          </cell>
          <cell r="C539">
            <v>2</v>
          </cell>
          <cell r="D539">
            <v>2852</v>
          </cell>
          <cell r="E539" t="str">
            <v>Associação Nacional dos Exp. de</v>
          </cell>
          <cell r="F539">
            <v>0</v>
          </cell>
          <cell r="G539">
            <v>0</v>
          </cell>
          <cell r="H539">
            <v>40000</v>
          </cell>
          <cell r="I539">
            <v>-40000</v>
          </cell>
        </row>
        <row r="540">
          <cell r="A540" t="str">
            <v>2.1.1.02.01.1080</v>
          </cell>
          <cell r="B540" t="str">
            <v>A</v>
          </cell>
          <cell r="C540">
            <v>2</v>
          </cell>
          <cell r="D540">
            <v>2872</v>
          </cell>
          <cell r="E540" t="str">
            <v>Monã Consultoria Ambiental Ltda</v>
          </cell>
          <cell r="F540">
            <v>105888.75</v>
          </cell>
          <cell r="G540">
            <v>105888.75</v>
          </cell>
          <cell r="H540">
            <v>0</v>
          </cell>
          <cell r="I540">
            <v>0</v>
          </cell>
        </row>
        <row r="541">
          <cell r="A541" t="str">
            <v>2.1.1.02.01.1108</v>
          </cell>
          <cell r="B541" t="str">
            <v>A</v>
          </cell>
          <cell r="C541">
            <v>2</v>
          </cell>
          <cell r="D541">
            <v>2915</v>
          </cell>
          <cell r="E541" t="str">
            <v>Topázio Construções Ltda. - EPP</v>
          </cell>
          <cell r="F541">
            <v>0</v>
          </cell>
          <cell r="G541">
            <v>51122.879999999997</v>
          </cell>
          <cell r="H541">
            <v>51122.879999999997</v>
          </cell>
          <cell r="I541">
            <v>0</v>
          </cell>
        </row>
        <row r="542">
          <cell r="A542" t="str">
            <v>2.1.1.02.01.1135</v>
          </cell>
          <cell r="B542" t="str">
            <v>A</v>
          </cell>
          <cell r="C542">
            <v>2</v>
          </cell>
          <cell r="D542">
            <v>2954</v>
          </cell>
          <cell r="E542" t="str">
            <v>L. A. Viagens e Turismo Ltda.</v>
          </cell>
          <cell r="F542">
            <v>0</v>
          </cell>
          <cell r="G542">
            <v>24835.4</v>
          </cell>
          <cell r="H542">
            <v>24835.4</v>
          </cell>
          <cell r="I542">
            <v>0</v>
          </cell>
        </row>
        <row r="543">
          <cell r="A543" t="str">
            <v>2.1.1.02.01.1136</v>
          </cell>
          <cell r="B543" t="str">
            <v>A</v>
          </cell>
          <cell r="C543">
            <v>2</v>
          </cell>
          <cell r="D543">
            <v>2955</v>
          </cell>
          <cell r="E543" t="str">
            <v>NCA Eng. Arquitetura e Meio-Ambi</v>
          </cell>
          <cell r="F543">
            <v>0</v>
          </cell>
          <cell r="G543">
            <v>109145.3</v>
          </cell>
          <cell r="H543">
            <v>109145.3</v>
          </cell>
          <cell r="I543">
            <v>0</v>
          </cell>
        </row>
        <row r="544">
          <cell r="A544" t="str">
            <v>2.1.1.02.01.1137</v>
          </cell>
          <cell r="B544" t="str">
            <v>A</v>
          </cell>
          <cell r="C544">
            <v>2</v>
          </cell>
          <cell r="D544">
            <v>2957</v>
          </cell>
          <cell r="E544" t="str">
            <v>Nórcia Vigilância Patrimonial Ei</v>
          </cell>
          <cell r="F544">
            <v>0</v>
          </cell>
          <cell r="G544">
            <v>390386.99</v>
          </cell>
          <cell r="H544">
            <v>390386.99</v>
          </cell>
          <cell r="I544">
            <v>0</v>
          </cell>
        </row>
        <row r="545">
          <cell r="A545" t="str">
            <v>2.1.1.02.01.1139</v>
          </cell>
          <cell r="B545" t="str">
            <v>A</v>
          </cell>
          <cell r="C545">
            <v>2</v>
          </cell>
          <cell r="D545">
            <v>2960</v>
          </cell>
          <cell r="E545" t="str">
            <v>D. J. N. Sá Rodrigues ME</v>
          </cell>
          <cell r="F545">
            <v>0</v>
          </cell>
          <cell r="G545">
            <v>553.55999999999995</v>
          </cell>
          <cell r="H545">
            <v>553.55999999999995</v>
          </cell>
          <cell r="I545">
            <v>0</v>
          </cell>
        </row>
        <row r="546">
          <cell r="A546" t="str">
            <v>2.1.1.02.01.1144</v>
          </cell>
          <cell r="B546" t="str">
            <v>A</v>
          </cell>
          <cell r="C546">
            <v>2</v>
          </cell>
          <cell r="D546">
            <v>2971</v>
          </cell>
          <cell r="E546" t="str">
            <v>Alcon Engenharia de Sistemas Ltd</v>
          </cell>
          <cell r="F546">
            <v>0</v>
          </cell>
          <cell r="G546">
            <v>54921.16</v>
          </cell>
          <cell r="H546">
            <v>54921.16</v>
          </cell>
          <cell r="I546">
            <v>0</v>
          </cell>
        </row>
        <row r="547">
          <cell r="A547" t="str">
            <v>2.1.1.02.01.1147</v>
          </cell>
          <cell r="B547" t="str">
            <v>A</v>
          </cell>
          <cell r="C547">
            <v>2</v>
          </cell>
          <cell r="D547">
            <v>2975</v>
          </cell>
          <cell r="E547" t="str">
            <v>MTC Odontologia Ltda</v>
          </cell>
          <cell r="F547">
            <v>0</v>
          </cell>
          <cell r="G547">
            <v>1394.69</v>
          </cell>
          <cell r="H547">
            <v>1394.69</v>
          </cell>
          <cell r="I547">
            <v>0</v>
          </cell>
        </row>
        <row r="548">
          <cell r="A548" t="str">
            <v>2.1.1.02.01.1156</v>
          </cell>
          <cell r="B548" t="str">
            <v>A</v>
          </cell>
          <cell r="C548">
            <v>2</v>
          </cell>
          <cell r="D548">
            <v>2988</v>
          </cell>
          <cell r="E548" t="str">
            <v>F &amp; M Assistência Odontológica L</v>
          </cell>
          <cell r="F548">
            <v>0</v>
          </cell>
          <cell r="G548">
            <v>406.03</v>
          </cell>
          <cell r="H548">
            <v>406.03</v>
          </cell>
          <cell r="I548">
            <v>0</v>
          </cell>
        </row>
        <row r="549">
          <cell r="A549" t="str">
            <v>2.1.1.02.01.1164</v>
          </cell>
          <cell r="B549" t="str">
            <v>A</v>
          </cell>
          <cell r="C549">
            <v>2</v>
          </cell>
          <cell r="D549">
            <v>3782</v>
          </cell>
          <cell r="E549" t="str">
            <v>FEESC</v>
          </cell>
          <cell r="F549">
            <v>0</v>
          </cell>
          <cell r="G549">
            <v>55336.42</v>
          </cell>
          <cell r="H549">
            <v>55336.42</v>
          </cell>
          <cell r="I549">
            <v>0</v>
          </cell>
        </row>
        <row r="550">
          <cell r="A550" t="str">
            <v>2.1.1.02.01.1168</v>
          </cell>
          <cell r="B550" t="str">
            <v>A</v>
          </cell>
          <cell r="C550">
            <v>2</v>
          </cell>
          <cell r="D550">
            <v>3800</v>
          </cell>
          <cell r="E550" t="str">
            <v>Rodrigues Pimentel Educação Cont</v>
          </cell>
          <cell r="F550">
            <v>6998.62</v>
          </cell>
          <cell r="G550">
            <v>6998.62</v>
          </cell>
          <cell r="H550">
            <v>0</v>
          </cell>
          <cell r="I550">
            <v>0</v>
          </cell>
        </row>
        <row r="551">
          <cell r="A551" t="str">
            <v>2.1.1.02.01.1178</v>
          </cell>
          <cell r="B551" t="str">
            <v>A</v>
          </cell>
          <cell r="C551">
            <v>2</v>
          </cell>
          <cell r="D551">
            <v>3823</v>
          </cell>
          <cell r="E551" t="str">
            <v>PNUD - Prog das Nações Unidas</v>
          </cell>
          <cell r="F551">
            <v>0</v>
          </cell>
          <cell r="G551">
            <v>0</v>
          </cell>
          <cell r="H551">
            <v>10000</v>
          </cell>
          <cell r="I551">
            <v>-10000</v>
          </cell>
        </row>
        <row r="552">
          <cell r="A552" t="str">
            <v>2.1.1.02.01.1190</v>
          </cell>
          <cell r="B552" t="str">
            <v>A</v>
          </cell>
          <cell r="C552">
            <v>2</v>
          </cell>
          <cell r="D552">
            <v>3858</v>
          </cell>
          <cell r="E552" t="str">
            <v>VIP Distribuição e Logistica Eir</v>
          </cell>
          <cell r="F552">
            <v>0</v>
          </cell>
          <cell r="G552">
            <v>6524.98</v>
          </cell>
          <cell r="H552">
            <v>6524.98</v>
          </cell>
          <cell r="I552">
            <v>0</v>
          </cell>
        </row>
        <row r="553">
          <cell r="A553" t="str">
            <v>2.1.1.02.01.1191</v>
          </cell>
          <cell r="B553" t="str">
            <v>A</v>
          </cell>
          <cell r="C553">
            <v>2</v>
          </cell>
          <cell r="D553">
            <v>3862</v>
          </cell>
          <cell r="E553" t="str">
            <v>Polc Empreendimentos Serv. e Com</v>
          </cell>
          <cell r="F553">
            <v>0</v>
          </cell>
          <cell r="G553">
            <v>7802.33</v>
          </cell>
          <cell r="H553">
            <v>7802.33</v>
          </cell>
          <cell r="I553">
            <v>0</v>
          </cell>
        </row>
        <row r="554">
          <cell r="A554" t="str">
            <v>2.1.1.02.01.1205</v>
          </cell>
          <cell r="B554" t="str">
            <v>A</v>
          </cell>
          <cell r="C554">
            <v>2</v>
          </cell>
          <cell r="D554">
            <v>3893</v>
          </cell>
          <cell r="E554" t="str">
            <v>S A da Silva e Cia (Quali Água)</v>
          </cell>
          <cell r="F554">
            <v>0</v>
          </cell>
          <cell r="G554">
            <v>14810.06</v>
          </cell>
          <cell r="H554">
            <v>56821.63</v>
          </cell>
          <cell r="I554">
            <v>-42011.57</v>
          </cell>
        </row>
        <row r="555">
          <cell r="A555" t="str">
            <v>2.1.1.02.01.1217</v>
          </cell>
          <cell r="B555" t="str">
            <v>A</v>
          </cell>
          <cell r="C555">
            <v>2</v>
          </cell>
          <cell r="D555">
            <v>3929</v>
          </cell>
          <cell r="E555" t="str">
            <v>GPA Construções e Serviços LTDA-</v>
          </cell>
          <cell r="F555">
            <v>0</v>
          </cell>
          <cell r="G555">
            <v>331240.17</v>
          </cell>
          <cell r="H555">
            <v>331240.17</v>
          </cell>
          <cell r="I555">
            <v>0</v>
          </cell>
        </row>
        <row r="556">
          <cell r="A556" t="str">
            <v>2.1.1.02.01.1218</v>
          </cell>
          <cell r="B556" t="str">
            <v>A</v>
          </cell>
          <cell r="C556">
            <v>2</v>
          </cell>
          <cell r="D556">
            <v>3931</v>
          </cell>
          <cell r="E556" t="str">
            <v>ISBET-Instituto Brasileiro Pro E</v>
          </cell>
          <cell r="F556">
            <v>0</v>
          </cell>
          <cell r="G556">
            <v>450</v>
          </cell>
          <cell r="H556">
            <v>450</v>
          </cell>
          <cell r="I556">
            <v>0</v>
          </cell>
        </row>
        <row r="557">
          <cell r="A557" t="str">
            <v>2.1.1.02.01.1219</v>
          </cell>
          <cell r="B557" t="str">
            <v>A</v>
          </cell>
          <cell r="C557">
            <v>2</v>
          </cell>
          <cell r="D557">
            <v>3932</v>
          </cell>
          <cell r="E557" t="str">
            <v>Engetra Tecnologia e Construção</v>
          </cell>
          <cell r="F557">
            <v>0</v>
          </cell>
          <cell r="G557">
            <v>577822.68999999994</v>
          </cell>
          <cell r="H557">
            <v>577822.68999999994</v>
          </cell>
          <cell r="I557">
            <v>0</v>
          </cell>
        </row>
        <row r="558">
          <cell r="A558" t="str">
            <v>2.1.1.02.01.1229</v>
          </cell>
          <cell r="B558" t="str">
            <v>A</v>
          </cell>
          <cell r="C558">
            <v>2</v>
          </cell>
          <cell r="D558">
            <v>3947</v>
          </cell>
          <cell r="E558" t="str">
            <v>Eco Serviços Ocupacionais Ltda</v>
          </cell>
          <cell r="F558">
            <v>5877.86</v>
          </cell>
          <cell r="G558">
            <v>9827.9</v>
          </cell>
          <cell r="H558">
            <v>3950.04</v>
          </cell>
          <cell r="I558">
            <v>0</v>
          </cell>
        </row>
        <row r="559">
          <cell r="A559" t="str">
            <v>2.1.1.02.01.1241</v>
          </cell>
          <cell r="B559" t="str">
            <v>A</v>
          </cell>
          <cell r="C559">
            <v>2</v>
          </cell>
          <cell r="D559">
            <v>3963</v>
          </cell>
          <cell r="E559" t="str">
            <v>Prime Soluções Tecnológicas</v>
          </cell>
          <cell r="F559">
            <v>0</v>
          </cell>
          <cell r="G559">
            <v>0</v>
          </cell>
          <cell r="H559">
            <v>11820</v>
          </cell>
          <cell r="I559">
            <v>-11820</v>
          </cell>
        </row>
        <row r="560">
          <cell r="A560" t="str">
            <v>2.1.1.02.01.1247</v>
          </cell>
          <cell r="B560" t="str">
            <v>A</v>
          </cell>
          <cell r="C560">
            <v>2</v>
          </cell>
          <cell r="D560">
            <v>3973</v>
          </cell>
          <cell r="E560" t="str">
            <v>Faz Promoções e Eventos</v>
          </cell>
          <cell r="F560">
            <v>0</v>
          </cell>
          <cell r="G560">
            <v>139238.68</v>
          </cell>
          <cell r="H560">
            <v>139238.68</v>
          </cell>
          <cell r="I560">
            <v>0</v>
          </cell>
        </row>
        <row r="561">
          <cell r="A561" t="str">
            <v>2.1.1.02.01.1249</v>
          </cell>
          <cell r="B561" t="str">
            <v>A</v>
          </cell>
          <cell r="C561">
            <v>2</v>
          </cell>
          <cell r="D561">
            <v>3976</v>
          </cell>
          <cell r="E561" t="str">
            <v>Unitech-Rio Comércio e Serviços</v>
          </cell>
          <cell r="F561">
            <v>0</v>
          </cell>
          <cell r="G561">
            <v>2684.14</v>
          </cell>
          <cell r="H561">
            <v>2684.14</v>
          </cell>
          <cell r="I561">
            <v>0</v>
          </cell>
        </row>
        <row r="562">
          <cell r="A562" t="str">
            <v>2.1.1.02.01.1251</v>
          </cell>
          <cell r="B562" t="str">
            <v>A</v>
          </cell>
          <cell r="C562">
            <v>2</v>
          </cell>
          <cell r="D562">
            <v>3980</v>
          </cell>
          <cell r="E562" t="str">
            <v>Habili Engenharia e Construção L</v>
          </cell>
          <cell r="F562">
            <v>0</v>
          </cell>
          <cell r="G562">
            <v>193340.21</v>
          </cell>
          <cell r="H562">
            <v>193340.21</v>
          </cell>
          <cell r="I562">
            <v>0</v>
          </cell>
        </row>
        <row r="563">
          <cell r="A563" t="str">
            <v>2.1.1.02.01.1253</v>
          </cell>
          <cell r="B563" t="str">
            <v>A</v>
          </cell>
          <cell r="C563">
            <v>2</v>
          </cell>
          <cell r="D563">
            <v>3983</v>
          </cell>
          <cell r="E563" t="str">
            <v>Ambplan Sistemas Ltda</v>
          </cell>
          <cell r="F563">
            <v>0</v>
          </cell>
          <cell r="G563">
            <v>2953.77</v>
          </cell>
          <cell r="H563">
            <v>2953.77</v>
          </cell>
          <cell r="I563">
            <v>0</v>
          </cell>
        </row>
        <row r="564">
          <cell r="A564" t="str">
            <v>2.1.1.02.01.1263</v>
          </cell>
          <cell r="B564" t="str">
            <v>A</v>
          </cell>
          <cell r="C564">
            <v>2</v>
          </cell>
          <cell r="D564">
            <v>3996</v>
          </cell>
          <cell r="E564" t="str">
            <v>Okah Atelie de Conteudos Ltda</v>
          </cell>
          <cell r="F564">
            <v>6000</v>
          </cell>
          <cell r="G564">
            <v>6000</v>
          </cell>
          <cell r="H564">
            <v>0</v>
          </cell>
          <cell r="I564">
            <v>0</v>
          </cell>
        </row>
        <row r="565">
          <cell r="A565" t="str">
            <v>2.1.1.02.01.1266</v>
          </cell>
          <cell r="B565" t="str">
            <v>A</v>
          </cell>
          <cell r="C565">
            <v>2</v>
          </cell>
          <cell r="D565">
            <v>4000</v>
          </cell>
          <cell r="E565" t="str">
            <v>K9 Serviços de Cães de Detecção</v>
          </cell>
          <cell r="F565">
            <v>0</v>
          </cell>
          <cell r="G565">
            <v>7388.04</v>
          </cell>
          <cell r="H565">
            <v>7388.04</v>
          </cell>
          <cell r="I565">
            <v>0</v>
          </cell>
        </row>
        <row r="566">
          <cell r="A566" t="str">
            <v>2.1.1.02.01.1267</v>
          </cell>
          <cell r="B566" t="str">
            <v>A</v>
          </cell>
          <cell r="C566">
            <v>2</v>
          </cell>
          <cell r="D566">
            <v>4002</v>
          </cell>
          <cell r="E566" t="str">
            <v>F M T da S Coelho</v>
          </cell>
          <cell r="F566">
            <v>0</v>
          </cell>
          <cell r="G566">
            <v>146.99</v>
          </cell>
          <cell r="H566">
            <v>146.99</v>
          </cell>
          <cell r="I566">
            <v>0</v>
          </cell>
        </row>
        <row r="567">
          <cell r="A567" t="str">
            <v>2.1.1.02.01.1268</v>
          </cell>
          <cell r="B567" t="str">
            <v>A</v>
          </cell>
          <cell r="C567">
            <v>2</v>
          </cell>
          <cell r="D567">
            <v>4003</v>
          </cell>
          <cell r="E567" t="str">
            <v>3D Projetos e Assessoria em Info</v>
          </cell>
          <cell r="F567">
            <v>0</v>
          </cell>
          <cell r="G567">
            <v>112829</v>
          </cell>
          <cell r="H567">
            <v>112829</v>
          </cell>
          <cell r="I567">
            <v>0</v>
          </cell>
        </row>
        <row r="568">
          <cell r="A568" t="str">
            <v>2.1.1.02.01.1269</v>
          </cell>
          <cell r="B568" t="str">
            <v>A</v>
          </cell>
          <cell r="C568">
            <v>2</v>
          </cell>
          <cell r="D568">
            <v>4006</v>
          </cell>
          <cell r="E568" t="str">
            <v>Brightled Iluminação Eireli</v>
          </cell>
          <cell r="F568">
            <v>0</v>
          </cell>
          <cell r="G568">
            <v>354505.01</v>
          </cell>
          <cell r="H568">
            <v>354505.01</v>
          </cell>
          <cell r="I568">
            <v>0</v>
          </cell>
        </row>
        <row r="569">
          <cell r="A569" t="str">
            <v>2.1.1.02.01.1270</v>
          </cell>
          <cell r="B569" t="str">
            <v>A</v>
          </cell>
          <cell r="C569">
            <v>2</v>
          </cell>
          <cell r="D569">
            <v>4007</v>
          </cell>
          <cell r="E569" t="str">
            <v>Figueiredo &amp; Guillen Ltda</v>
          </cell>
          <cell r="F569">
            <v>0</v>
          </cell>
          <cell r="G569">
            <v>84645</v>
          </cell>
          <cell r="H569">
            <v>84645</v>
          </cell>
          <cell r="I569">
            <v>0</v>
          </cell>
        </row>
        <row r="570">
          <cell r="A570" t="str">
            <v>2.1.1.02.01.1271</v>
          </cell>
          <cell r="B570" t="str">
            <v>A</v>
          </cell>
          <cell r="C570">
            <v>2</v>
          </cell>
          <cell r="D570">
            <v>4011</v>
          </cell>
          <cell r="E570" t="str">
            <v>Nexco Negócio Importação, Export</v>
          </cell>
          <cell r="F570">
            <v>0</v>
          </cell>
          <cell r="G570">
            <v>0</v>
          </cell>
          <cell r="H570">
            <v>28500</v>
          </cell>
          <cell r="I570">
            <v>-28500</v>
          </cell>
        </row>
        <row r="571">
          <cell r="A571" t="str">
            <v>2.1.1.02.01.1272</v>
          </cell>
          <cell r="B571" t="str">
            <v>A</v>
          </cell>
          <cell r="C571">
            <v>2</v>
          </cell>
          <cell r="D571">
            <v>4012</v>
          </cell>
          <cell r="E571" t="str">
            <v>Cadami Utilidades e Presentes Lt</v>
          </cell>
          <cell r="F571">
            <v>0</v>
          </cell>
          <cell r="G571">
            <v>955.72</v>
          </cell>
          <cell r="H571">
            <v>955.72</v>
          </cell>
          <cell r="I571">
            <v>0</v>
          </cell>
        </row>
        <row r="572">
          <cell r="A572" t="str">
            <v>2.1.1.03</v>
          </cell>
          <cell r="B572" t="str">
            <v>S</v>
          </cell>
          <cell r="C572">
            <v>2</v>
          </cell>
          <cell r="D572">
            <v>654</v>
          </cell>
          <cell r="E572" t="str">
            <v>Tributos e Contribuições a Pagar</v>
          </cell>
          <cell r="F572">
            <v>2760001.12</v>
          </cell>
          <cell r="G572">
            <v>3551793.78</v>
          </cell>
          <cell r="H572">
            <v>2999144.51</v>
          </cell>
          <cell r="I572">
            <v>-2207351.85</v>
          </cell>
        </row>
        <row r="573">
          <cell r="A573" t="str">
            <v>2.1.1.03.01</v>
          </cell>
          <cell r="B573" t="str">
            <v>A</v>
          </cell>
          <cell r="C573">
            <v>2</v>
          </cell>
          <cell r="D573">
            <v>655</v>
          </cell>
          <cell r="E573" t="str">
            <v>PIS/PASEP</v>
          </cell>
          <cell r="F573">
            <v>227088</v>
          </cell>
          <cell r="G573">
            <v>305210.59999999998</v>
          </cell>
          <cell r="H573">
            <v>331983.09000000003</v>
          </cell>
          <cell r="I573">
            <v>-253860.49</v>
          </cell>
        </row>
        <row r="574">
          <cell r="A574" t="str">
            <v>2.1.1.03.02</v>
          </cell>
          <cell r="B574" t="str">
            <v>A</v>
          </cell>
          <cell r="C574">
            <v>2</v>
          </cell>
          <cell r="D574">
            <v>656</v>
          </cell>
          <cell r="E574" t="str">
            <v>COFINS</v>
          </cell>
          <cell r="F574">
            <v>1049386.5900000001</v>
          </cell>
          <cell r="G574">
            <v>1409446.83</v>
          </cell>
          <cell r="H574">
            <v>1532636.26</v>
          </cell>
          <cell r="I574">
            <v>-1172576.02</v>
          </cell>
        </row>
        <row r="575">
          <cell r="A575" t="str">
            <v>2.1.1.03.03</v>
          </cell>
          <cell r="B575" t="str">
            <v>A</v>
          </cell>
          <cell r="C575">
            <v>2</v>
          </cell>
          <cell r="D575">
            <v>657</v>
          </cell>
          <cell r="E575" t="str">
            <v>ISS Próprio</v>
          </cell>
          <cell r="F575">
            <v>369396.69</v>
          </cell>
          <cell r="G575">
            <v>369419.41</v>
          </cell>
          <cell r="H575">
            <v>309100.06</v>
          </cell>
          <cell r="I575">
            <v>-309077.34000000003</v>
          </cell>
        </row>
        <row r="576">
          <cell r="A576" t="str">
            <v>2.1.1.03.04</v>
          </cell>
          <cell r="B576" t="str">
            <v>A</v>
          </cell>
          <cell r="C576">
            <v>2</v>
          </cell>
          <cell r="D576">
            <v>658</v>
          </cell>
          <cell r="E576" t="str">
            <v>IRPJ</v>
          </cell>
          <cell r="F576">
            <v>633398.4</v>
          </cell>
          <cell r="G576">
            <v>859394.51</v>
          </cell>
          <cell r="H576">
            <v>367090.96</v>
          </cell>
          <cell r="I576">
            <v>-141094.85</v>
          </cell>
        </row>
        <row r="577">
          <cell r="A577" t="str">
            <v>2.1.1.03.05</v>
          </cell>
          <cell r="B577" t="str">
            <v>A</v>
          </cell>
          <cell r="C577">
            <v>2</v>
          </cell>
          <cell r="D577">
            <v>659</v>
          </cell>
          <cell r="E577" t="str">
            <v>CSLL</v>
          </cell>
          <cell r="F577">
            <v>288393.21999999997</v>
          </cell>
          <cell r="G577">
            <v>325007.14</v>
          </cell>
          <cell r="H577">
            <v>136140.10999999999</v>
          </cell>
          <cell r="I577">
            <v>-99526.19</v>
          </cell>
        </row>
        <row r="578">
          <cell r="A578" t="str">
            <v>2.1.1.03.06</v>
          </cell>
          <cell r="B578" t="str">
            <v>A</v>
          </cell>
          <cell r="C578">
            <v>2</v>
          </cell>
          <cell r="D578">
            <v>660</v>
          </cell>
          <cell r="E578" t="str">
            <v>ISS  Contribuinte Substituto</v>
          </cell>
          <cell r="F578">
            <v>192338.22</v>
          </cell>
          <cell r="G578">
            <v>283315.28999999998</v>
          </cell>
          <cell r="H578">
            <v>322194.03000000003</v>
          </cell>
          <cell r="I578">
            <v>-231216.96</v>
          </cell>
        </row>
        <row r="579">
          <cell r="A579" t="str">
            <v>2.1.1.04</v>
          </cell>
          <cell r="B579" t="str">
            <v>S</v>
          </cell>
          <cell r="C579">
            <v>2</v>
          </cell>
          <cell r="D579">
            <v>1905</v>
          </cell>
          <cell r="E579" t="str">
            <v>Salários a Pagar</v>
          </cell>
          <cell r="F579">
            <v>1407.27</v>
          </cell>
          <cell r="G579">
            <v>990001.64</v>
          </cell>
          <cell r="H579">
            <v>988594.37</v>
          </cell>
          <cell r="I579">
            <v>0</v>
          </cell>
        </row>
        <row r="580">
          <cell r="A580" t="str">
            <v>2.1.1.04.01</v>
          </cell>
          <cell r="B580" t="str">
            <v>A</v>
          </cell>
          <cell r="C580">
            <v>2</v>
          </cell>
          <cell r="D580">
            <v>662</v>
          </cell>
          <cell r="E580" t="str">
            <v>Salários a Pagar</v>
          </cell>
          <cell r="F580">
            <v>1407.27</v>
          </cell>
          <cell r="G580">
            <v>990001.64</v>
          </cell>
          <cell r="H580">
            <v>988594.37</v>
          </cell>
          <cell r="I580">
            <v>0</v>
          </cell>
        </row>
        <row r="581">
          <cell r="A581" t="str">
            <v>2.1.1.05</v>
          </cell>
          <cell r="B581" t="str">
            <v>S</v>
          </cell>
          <cell r="C581">
            <v>2</v>
          </cell>
          <cell r="D581">
            <v>663</v>
          </cell>
          <cell r="E581" t="str">
            <v>Encargos com Pessoal a pagar</v>
          </cell>
          <cell r="F581">
            <v>890305.98</v>
          </cell>
          <cell r="G581">
            <v>939652.63</v>
          </cell>
          <cell r="H581">
            <v>1152385.6399999999</v>
          </cell>
          <cell r="I581">
            <v>-1103038.99</v>
          </cell>
        </row>
        <row r="582">
          <cell r="A582" t="str">
            <v>2.1.1.05.01</v>
          </cell>
          <cell r="B582" t="str">
            <v>A</v>
          </cell>
          <cell r="C582">
            <v>2</v>
          </cell>
          <cell r="D582">
            <v>664</v>
          </cell>
          <cell r="E582" t="str">
            <v>INSS</v>
          </cell>
          <cell r="F582">
            <v>652478.6</v>
          </cell>
          <cell r="G582">
            <v>691549.95</v>
          </cell>
          <cell r="H582">
            <v>791482.51</v>
          </cell>
          <cell r="I582">
            <v>-752411.16</v>
          </cell>
        </row>
        <row r="583">
          <cell r="A583" t="str">
            <v>2.1.1.05.02</v>
          </cell>
          <cell r="B583" t="str">
            <v>A</v>
          </cell>
          <cell r="C583">
            <v>2</v>
          </cell>
          <cell r="D583">
            <v>665</v>
          </cell>
          <cell r="E583" t="str">
            <v>FGTS</v>
          </cell>
          <cell r="F583">
            <v>211555.46</v>
          </cell>
          <cell r="G583">
            <v>211561.24</v>
          </cell>
          <cell r="H583">
            <v>334709.33</v>
          </cell>
          <cell r="I583">
            <v>-334703.55</v>
          </cell>
        </row>
        <row r="584">
          <cell r="A584" t="str">
            <v>2.1.1.05.03</v>
          </cell>
          <cell r="B584" t="str">
            <v>A</v>
          </cell>
          <cell r="C584">
            <v>2</v>
          </cell>
          <cell r="D584">
            <v>666</v>
          </cell>
          <cell r="E584" t="str">
            <v>Portus Previdência Privada</v>
          </cell>
          <cell r="F584">
            <v>9578.7199999999993</v>
          </cell>
          <cell r="G584">
            <v>19848.240000000002</v>
          </cell>
          <cell r="H584">
            <v>10269.52</v>
          </cell>
          <cell r="I584">
            <v>0</v>
          </cell>
        </row>
        <row r="585">
          <cell r="A585" t="str">
            <v>2.1.1.05.04</v>
          </cell>
          <cell r="B585" t="str">
            <v>A</v>
          </cell>
          <cell r="C585">
            <v>2</v>
          </cell>
          <cell r="D585">
            <v>2240</v>
          </cell>
          <cell r="E585" t="str">
            <v>Encargos 20% INSS Terceiros - PF</v>
          </cell>
          <cell r="F585">
            <v>16693.2</v>
          </cell>
          <cell r="G585">
            <v>16693.2</v>
          </cell>
          <cell r="H585">
            <v>15924.28</v>
          </cell>
          <cell r="I585">
            <v>-15924.28</v>
          </cell>
        </row>
        <row r="586">
          <cell r="A586" t="str">
            <v>2.1.1.06</v>
          </cell>
          <cell r="B586" t="str">
            <v>S</v>
          </cell>
          <cell r="C586">
            <v>2</v>
          </cell>
          <cell r="D586">
            <v>667</v>
          </cell>
          <cell r="E586" t="str">
            <v>Outras Contas de Pessoa Física a</v>
          </cell>
          <cell r="F586">
            <v>12510.92</v>
          </cell>
          <cell r="G586">
            <v>320699.2</v>
          </cell>
          <cell r="H586">
            <v>308188.28000000003</v>
          </cell>
          <cell r="I586">
            <v>0</v>
          </cell>
        </row>
        <row r="587">
          <cell r="A587" t="str">
            <v>2.1.1.06.01</v>
          </cell>
          <cell r="B587" t="str">
            <v>A</v>
          </cell>
          <cell r="C587">
            <v>2</v>
          </cell>
          <cell r="D587">
            <v>668</v>
          </cell>
          <cell r="E587" t="str">
            <v>Pessoa Física a pagar</v>
          </cell>
          <cell r="F587">
            <v>2706.31</v>
          </cell>
          <cell r="G587">
            <v>37239.5</v>
          </cell>
          <cell r="H587">
            <v>34533.19</v>
          </cell>
          <cell r="I587">
            <v>0</v>
          </cell>
        </row>
        <row r="588">
          <cell r="A588" t="str">
            <v>2.1.1.06.02</v>
          </cell>
          <cell r="B588" t="str">
            <v>A</v>
          </cell>
          <cell r="C588">
            <v>2</v>
          </cell>
          <cell r="D588">
            <v>669</v>
          </cell>
          <cell r="E588" t="str">
            <v>CONSAD</v>
          </cell>
          <cell r="F588">
            <v>3740.01</v>
          </cell>
          <cell r="G588">
            <v>22823.68</v>
          </cell>
          <cell r="H588">
            <v>19083.669999999998</v>
          </cell>
          <cell r="I588">
            <v>0</v>
          </cell>
        </row>
        <row r="589">
          <cell r="A589" t="str">
            <v>2.1.1.06.03</v>
          </cell>
          <cell r="B589" t="str">
            <v>A</v>
          </cell>
          <cell r="C589">
            <v>2</v>
          </cell>
          <cell r="D589">
            <v>670</v>
          </cell>
          <cell r="E589" t="str">
            <v>CONFI</v>
          </cell>
          <cell r="F589">
            <v>0</v>
          </cell>
          <cell r="G589">
            <v>7406.47</v>
          </cell>
          <cell r="H589">
            <v>7406.47</v>
          </cell>
          <cell r="I589">
            <v>0</v>
          </cell>
        </row>
        <row r="590">
          <cell r="A590" t="str">
            <v>2.1.1.06.05</v>
          </cell>
          <cell r="B590" t="str">
            <v>A</v>
          </cell>
          <cell r="C590">
            <v>2</v>
          </cell>
          <cell r="D590">
            <v>672</v>
          </cell>
          <cell r="E590" t="str">
            <v>Férias</v>
          </cell>
          <cell r="F590">
            <v>0</v>
          </cell>
          <cell r="G590">
            <v>128494.3</v>
          </cell>
          <cell r="H590">
            <v>128494.3</v>
          </cell>
          <cell r="I590">
            <v>0</v>
          </cell>
        </row>
        <row r="591">
          <cell r="A591" t="str">
            <v>2.1.1.06.06</v>
          </cell>
          <cell r="B591" t="str">
            <v>A</v>
          </cell>
          <cell r="C591">
            <v>2</v>
          </cell>
          <cell r="D591">
            <v>673</v>
          </cell>
          <cell r="E591" t="str">
            <v>Estagiarios e Bolsistas a Pagar</v>
          </cell>
          <cell r="F591">
            <v>0</v>
          </cell>
          <cell r="G591">
            <v>90131.85</v>
          </cell>
          <cell r="H591">
            <v>90131.85</v>
          </cell>
          <cell r="I591">
            <v>0</v>
          </cell>
        </row>
        <row r="592">
          <cell r="A592" t="str">
            <v>2.1.1.06.07</v>
          </cell>
          <cell r="B592" t="str">
            <v>A</v>
          </cell>
          <cell r="C592">
            <v>2</v>
          </cell>
          <cell r="D592">
            <v>674</v>
          </cell>
          <cell r="E592" t="str">
            <v>Rescisões a pagar</v>
          </cell>
          <cell r="F592">
            <v>0</v>
          </cell>
          <cell r="G592">
            <v>5169.18</v>
          </cell>
          <cell r="H592">
            <v>5169.18</v>
          </cell>
          <cell r="I592">
            <v>0</v>
          </cell>
        </row>
        <row r="593">
          <cell r="A593" t="str">
            <v>2.1.1.06.08</v>
          </cell>
          <cell r="B593" t="str">
            <v>A</v>
          </cell>
          <cell r="C593">
            <v>2</v>
          </cell>
          <cell r="D593">
            <v>3940</v>
          </cell>
          <cell r="E593" t="str">
            <v>Conselho Consultivo a Pagar</v>
          </cell>
          <cell r="F593">
            <v>6064.6</v>
          </cell>
          <cell r="G593">
            <v>29434.22</v>
          </cell>
          <cell r="H593">
            <v>23369.62</v>
          </cell>
          <cell r="I593">
            <v>0</v>
          </cell>
        </row>
        <row r="594">
          <cell r="A594" t="str">
            <v>2.1.1.07</v>
          </cell>
          <cell r="B594" t="str">
            <v>S</v>
          </cell>
          <cell r="C594">
            <v>2</v>
          </cell>
          <cell r="D594">
            <v>675</v>
          </cell>
          <cell r="E594" t="str">
            <v>Valores Caucionados</v>
          </cell>
          <cell r="F594">
            <v>1107808.08</v>
          </cell>
          <cell r="G594">
            <v>0</v>
          </cell>
          <cell r="H594">
            <v>6242.97</v>
          </cell>
          <cell r="I594">
            <v>-1114051.05</v>
          </cell>
        </row>
        <row r="595">
          <cell r="A595" t="str">
            <v>2.1.1.07.01</v>
          </cell>
          <cell r="B595" t="str">
            <v>A</v>
          </cell>
          <cell r="C595">
            <v>2</v>
          </cell>
          <cell r="D595">
            <v>676</v>
          </cell>
          <cell r="E595" t="str">
            <v>Valores Caucionados</v>
          </cell>
          <cell r="F595">
            <v>24505.68</v>
          </cell>
          <cell r="G595">
            <v>0</v>
          </cell>
          <cell r="H595">
            <v>0</v>
          </cell>
          <cell r="I595">
            <v>-24505.68</v>
          </cell>
        </row>
        <row r="596">
          <cell r="A596" t="str">
            <v>2.1.1.07.10</v>
          </cell>
          <cell r="B596" t="str">
            <v>A</v>
          </cell>
          <cell r="C596">
            <v>2</v>
          </cell>
          <cell r="D596">
            <v>685</v>
          </cell>
          <cell r="E596" t="str">
            <v>Caução Linkcon</v>
          </cell>
          <cell r="F596">
            <v>35760.17</v>
          </cell>
          <cell r="G596">
            <v>0</v>
          </cell>
          <cell r="H596">
            <v>102.66</v>
          </cell>
          <cell r="I596">
            <v>-35862.83</v>
          </cell>
        </row>
        <row r="597">
          <cell r="A597" t="str">
            <v>2.1.1.07.22</v>
          </cell>
          <cell r="B597" t="str">
            <v>A</v>
          </cell>
          <cell r="C597">
            <v>2</v>
          </cell>
          <cell r="D597">
            <v>1772</v>
          </cell>
          <cell r="E597" t="str">
            <v>Caução Petrobras Distribuidora</v>
          </cell>
          <cell r="F597">
            <v>1278.0899999999999</v>
          </cell>
          <cell r="G597">
            <v>0</v>
          </cell>
          <cell r="H597">
            <v>3.67</v>
          </cell>
          <cell r="I597">
            <v>-1281.76</v>
          </cell>
        </row>
        <row r="598">
          <cell r="A598" t="str">
            <v>2.1.1.07.26</v>
          </cell>
          <cell r="B598" t="str">
            <v>A</v>
          </cell>
          <cell r="C598">
            <v>2</v>
          </cell>
          <cell r="D598">
            <v>1839</v>
          </cell>
          <cell r="E598" t="str">
            <v>Caução NM Engenharia e Construçõ</v>
          </cell>
          <cell r="F598">
            <v>1309.8800000000001</v>
          </cell>
          <cell r="G598">
            <v>0</v>
          </cell>
          <cell r="H598">
            <v>3.76</v>
          </cell>
          <cell r="I598">
            <v>-1313.64</v>
          </cell>
        </row>
        <row r="599">
          <cell r="A599" t="str">
            <v>2.1.1.07.29</v>
          </cell>
          <cell r="B599" t="str">
            <v>A</v>
          </cell>
          <cell r="C599">
            <v>2</v>
          </cell>
          <cell r="D599">
            <v>1866</v>
          </cell>
          <cell r="E599" t="str">
            <v>Caução Total Distribuidora</v>
          </cell>
          <cell r="F599">
            <v>10848.85</v>
          </cell>
          <cell r="G599">
            <v>0</v>
          </cell>
          <cell r="H599">
            <v>31.14</v>
          </cell>
          <cell r="I599">
            <v>-10879.99</v>
          </cell>
        </row>
        <row r="600">
          <cell r="A600" t="str">
            <v>2.1.1.07.31</v>
          </cell>
          <cell r="B600" t="str">
            <v>A</v>
          </cell>
          <cell r="C600">
            <v>2</v>
          </cell>
          <cell r="D600">
            <v>1910</v>
          </cell>
          <cell r="E600" t="str">
            <v>Caução Assoc. Taxi Ponta da Espe</v>
          </cell>
          <cell r="F600">
            <v>298.73</v>
          </cell>
          <cell r="G600">
            <v>0</v>
          </cell>
          <cell r="H600">
            <v>0.86</v>
          </cell>
          <cell r="I600">
            <v>-299.58999999999997</v>
          </cell>
        </row>
        <row r="601">
          <cell r="A601" t="str">
            <v>2.1.1.07.33</v>
          </cell>
          <cell r="B601" t="str">
            <v>A</v>
          </cell>
          <cell r="C601">
            <v>2</v>
          </cell>
          <cell r="D601">
            <v>1979</v>
          </cell>
          <cell r="E601" t="str">
            <v>Caução Itaqui Energia</v>
          </cell>
          <cell r="F601">
            <v>769810.31</v>
          </cell>
          <cell r="G601">
            <v>0</v>
          </cell>
          <cell r="H601">
            <v>2210.13</v>
          </cell>
          <cell r="I601">
            <v>-772020.44</v>
          </cell>
        </row>
        <row r="602">
          <cell r="A602" t="str">
            <v>2.1.1.07.34</v>
          </cell>
          <cell r="B602" t="str">
            <v>A</v>
          </cell>
          <cell r="C602">
            <v>2</v>
          </cell>
          <cell r="D602">
            <v>2054</v>
          </cell>
          <cell r="E602" t="str">
            <v>Caução Associação dos Práticos -</v>
          </cell>
          <cell r="F602">
            <v>26169.01</v>
          </cell>
          <cell r="G602">
            <v>0</v>
          </cell>
          <cell r="H602">
            <v>75.13</v>
          </cell>
          <cell r="I602">
            <v>-26244.14</v>
          </cell>
        </row>
        <row r="603">
          <cell r="A603" t="str">
            <v>2.1.1.07.35</v>
          </cell>
          <cell r="B603" t="str">
            <v>A</v>
          </cell>
          <cell r="C603">
            <v>2</v>
          </cell>
          <cell r="D603">
            <v>2081</v>
          </cell>
          <cell r="E603" t="str">
            <v>Caução COPI</v>
          </cell>
          <cell r="F603">
            <v>15984.99</v>
          </cell>
          <cell r="G603">
            <v>0</v>
          </cell>
          <cell r="H603">
            <v>45.89</v>
          </cell>
          <cell r="I603">
            <v>-16030.88</v>
          </cell>
        </row>
        <row r="604">
          <cell r="A604" t="str">
            <v>2.1.1.07.37</v>
          </cell>
          <cell r="B604" t="str">
            <v>A</v>
          </cell>
          <cell r="C604">
            <v>2</v>
          </cell>
          <cell r="D604">
            <v>2126</v>
          </cell>
          <cell r="E604" t="str">
            <v>Caução Pedreiras</v>
          </cell>
          <cell r="F604">
            <v>993.16</v>
          </cell>
          <cell r="G604">
            <v>0</v>
          </cell>
          <cell r="H604">
            <v>2.85</v>
          </cell>
          <cell r="I604">
            <v>-996.01</v>
          </cell>
        </row>
        <row r="605">
          <cell r="A605" t="str">
            <v>2.1.1.07.38</v>
          </cell>
          <cell r="B605" t="str">
            <v>A</v>
          </cell>
          <cell r="C605">
            <v>2</v>
          </cell>
          <cell r="D605">
            <v>2127</v>
          </cell>
          <cell r="E605" t="str">
            <v>Caução Bradesco</v>
          </cell>
          <cell r="F605">
            <v>4764.3100000000004</v>
          </cell>
          <cell r="G605">
            <v>0</v>
          </cell>
          <cell r="H605">
            <v>13.68</v>
          </cell>
          <cell r="I605">
            <v>-4777.99</v>
          </cell>
        </row>
        <row r="606">
          <cell r="A606" t="str">
            <v>2.1.1.07.39</v>
          </cell>
          <cell r="B606" t="str">
            <v>A</v>
          </cell>
          <cell r="C606">
            <v>2</v>
          </cell>
          <cell r="D606">
            <v>2128</v>
          </cell>
          <cell r="E606" t="str">
            <v>Caução MIC Operações</v>
          </cell>
          <cell r="F606">
            <v>993.16</v>
          </cell>
          <cell r="G606">
            <v>0</v>
          </cell>
          <cell r="H606">
            <v>2.85</v>
          </cell>
          <cell r="I606">
            <v>-996.01</v>
          </cell>
        </row>
        <row r="607">
          <cell r="A607" t="str">
            <v>2.1.1.07.41</v>
          </cell>
          <cell r="B607" t="str">
            <v>A</v>
          </cell>
          <cell r="C607">
            <v>2</v>
          </cell>
          <cell r="D607">
            <v>2138</v>
          </cell>
          <cell r="E607" t="str">
            <v>Caução Rebras Rebocadores</v>
          </cell>
          <cell r="F607">
            <v>655.27</v>
          </cell>
          <cell r="G607">
            <v>0</v>
          </cell>
          <cell r="H607">
            <v>1.88</v>
          </cell>
          <cell r="I607">
            <v>-657.15</v>
          </cell>
        </row>
        <row r="608">
          <cell r="A608" t="str">
            <v>2.1.1.07.46</v>
          </cell>
          <cell r="B608" t="str">
            <v>A</v>
          </cell>
          <cell r="C608">
            <v>2</v>
          </cell>
          <cell r="D608">
            <v>2212</v>
          </cell>
          <cell r="E608" t="str">
            <v>Caução Multiclínicas Nacional</v>
          </cell>
          <cell r="F608">
            <v>19146.22</v>
          </cell>
          <cell r="G608">
            <v>0</v>
          </cell>
          <cell r="H608">
            <v>95.73</v>
          </cell>
          <cell r="I608">
            <v>-19241.95</v>
          </cell>
        </row>
        <row r="609">
          <cell r="A609" t="str">
            <v>2.1.1.07.47</v>
          </cell>
          <cell r="B609" t="str">
            <v>A</v>
          </cell>
          <cell r="C609">
            <v>2</v>
          </cell>
          <cell r="D609">
            <v>2213</v>
          </cell>
          <cell r="E609" t="str">
            <v>Caução Essencial</v>
          </cell>
          <cell r="F609">
            <v>26971.759999999998</v>
          </cell>
          <cell r="G609">
            <v>0</v>
          </cell>
          <cell r="H609">
            <v>134.86000000000001</v>
          </cell>
          <cell r="I609">
            <v>-27106.62</v>
          </cell>
        </row>
        <row r="610">
          <cell r="A610" t="str">
            <v>2.1.1.07.48</v>
          </cell>
          <cell r="B610" t="str">
            <v>A</v>
          </cell>
          <cell r="C610">
            <v>2</v>
          </cell>
          <cell r="D610">
            <v>2214</v>
          </cell>
          <cell r="E610" t="str">
            <v>Caução Brasbunker Participações</v>
          </cell>
          <cell r="F610">
            <v>13975.72</v>
          </cell>
          <cell r="G610">
            <v>0</v>
          </cell>
          <cell r="H610">
            <v>40.119999999999997</v>
          </cell>
          <cell r="I610">
            <v>-14015.84</v>
          </cell>
        </row>
        <row r="611">
          <cell r="A611" t="str">
            <v>2.1.1.07.49</v>
          </cell>
          <cell r="B611" t="str">
            <v>A</v>
          </cell>
          <cell r="C611">
            <v>2</v>
          </cell>
          <cell r="D611">
            <v>2215</v>
          </cell>
          <cell r="E611" t="str">
            <v>Caução Transrio Transporte e Log</v>
          </cell>
          <cell r="F611">
            <v>1302.19</v>
          </cell>
          <cell r="G611">
            <v>0</v>
          </cell>
          <cell r="H611">
            <v>3.74</v>
          </cell>
          <cell r="I611">
            <v>-1305.93</v>
          </cell>
        </row>
        <row r="612">
          <cell r="A612" t="str">
            <v>2.1.1.07.50</v>
          </cell>
          <cell r="B612" t="str">
            <v>A</v>
          </cell>
          <cell r="C612">
            <v>2</v>
          </cell>
          <cell r="D612">
            <v>2216</v>
          </cell>
          <cell r="E612" t="str">
            <v>Caução Distribuidora Tabocão Ltd</v>
          </cell>
          <cell r="F612">
            <v>519.92999999999995</v>
          </cell>
          <cell r="G612">
            <v>0</v>
          </cell>
          <cell r="H612">
            <v>1.49</v>
          </cell>
          <cell r="I612">
            <v>-521.41999999999996</v>
          </cell>
        </row>
        <row r="613">
          <cell r="A613" t="str">
            <v>2.1.1.07.53</v>
          </cell>
          <cell r="B613" t="str">
            <v>A</v>
          </cell>
          <cell r="C613">
            <v>2</v>
          </cell>
          <cell r="D613">
            <v>2267</v>
          </cell>
          <cell r="E613" t="str">
            <v>Caução Distribuidora Copystar</v>
          </cell>
          <cell r="F613">
            <v>7842.99</v>
          </cell>
          <cell r="G613">
            <v>0</v>
          </cell>
          <cell r="H613">
            <v>22.52</v>
          </cell>
          <cell r="I613">
            <v>-7865.51</v>
          </cell>
        </row>
        <row r="614">
          <cell r="A614" t="str">
            <v>2.1.1.07.54</v>
          </cell>
          <cell r="B614" t="str">
            <v>A</v>
          </cell>
          <cell r="C614">
            <v>2</v>
          </cell>
          <cell r="D614">
            <v>2359</v>
          </cell>
          <cell r="E614" t="str">
            <v>Caução Intermodal Organização de</v>
          </cell>
          <cell r="F614">
            <v>2381.12</v>
          </cell>
          <cell r="G614">
            <v>0</v>
          </cell>
          <cell r="H614">
            <v>6.84</v>
          </cell>
          <cell r="I614">
            <v>-2387.96</v>
          </cell>
        </row>
        <row r="615">
          <cell r="A615" t="str">
            <v>2.1.1.07.56</v>
          </cell>
          <cell r="B615" t="str">
            <v>A</v>
          </cell>
          <cell r="C615">
            <v>2</v>
          </cell>
          <cell r="D615">
            <v>2388</v>
          </cell>
          <cell r="E615" t="str">
            <v>Caução Telefônica Brasil S.A.</v>
          </cell>
          <cell r="F615">
            <v>10851.71</v>
          </cell>
          <cell r="G615">
            <v>0</v>
          </cell>
          <cell r="H615">
            <v>31.16</v>
          </cell>
          <cell r="I615">
            <v>-10882.87</v>
          </cell>
        </row>
        <row r="616">
          <cell r="A616" t="str">
            <v>2.1.1.07.58</v>
          </cell>
          <cell r="B616" t="str">
            <v>A</v>
          </cell>
          <cell r="C616">
            <v>2</v>
          </cell>
          <cell r="D616">
            <v>2453</v>
          </cell>
          <cell r="E616" t="str">
            <v>Caução Maxtec Serviços Gerais e</v>
          </cell>
          <cell r="F616">
            <v>599.04999999999995</v>
          </cell>
          <cell r="G616">
            <v>0</v>
          </cell>
          <cell r="H616">
            <v>3</v>
          </cell>
          <cell r="I616">
            <v>-602.04999999999995</v>
          </cell>
        </row>
        <row r="617">
          <cell r="A617" t="str">
            <v>2.1.1.07.59</v>
          </cell>
          <cell r="B617" t="str">
            <v>A</v>
          </cell>
          <cell r="C617">
            <v>2</v>
          </cell>
          <cell r="D617">
            <v>2475</v>
          </cell>
          <cell r="E617" t="str">
            <v>Caução Transmasut</v>
          </cell>
          <cell r="F617">
            <v>1117.97</v>
          </cell>
          <cell r="G617">
            <v>0</v>
          </cell>
          <cell r="H617">
            <v>3.21</v>
          </cell>
          <cell r="I617">
            <v>-1121.18</v>
          </cell>
        </row>
        <row r="618">
          <cell r="A618" t="str">
            <v>2.1.1.07.60</v>
          </cell>
          <cell r="B618" t="str">
            <v>A</v>
          </cell>
          <cell r="C618">
            <v>2</v>
          </cell>
          <cell r="D618">
            <v>2518</v>
          </cell>
          <cell r="E618" t="str">
            <v>Caução Serviporto</v>
          </cell>
          <cell r="F618">
            <v>4438.33</v>
          </cell>
          <cell r="G618">
            <v>0</v>
          </cell>
          <cell r="H618">
            <v>12.74</v>
          </cell>
          <cell r="I618">
            <v>-4451.07</v>
          </cell>
        </row>
        <row r="619">
          <cell r="A619" t="str">
            <v>2.1.1.07.61</v>
          </cell>
          <cell r="B619" t="str">
            <v>A</v>
          </cell>
          <cell r="C619">
            <v>2</v>
          </cell>
          <cell r="D619">
            <v>2520</v>
          </cell>
          <cell r="E619" t="str">
            <v>Caução Green Distribuidora de Pe</v>
          </cell>
          <cell r="F619">
            <v>1088.0999999999999</v>
          </cell>
          <cell r="G619">
            <v>0</v>
          </cell>
          <cell r="H619">
            <v>3.12</v>
          </cell>
          <cell r="I619">
            <v>-1091.22</v>
          </cell>
        </row>
        <row r="620">
          <cell r="A620" t="str">
            <v>2.1.1.07.62</v>
          </cell>
          <cell r="B620" t="str">
            <v>A</v>
          </cell>
          <cell r="C620">
            <v>2</v>
          </cell>
          <cell r="D620">
            <v>2531</v>
          </cell>
          <cell r="E620" t="str">
            <v>Caução Internacional Marítima Lt</v>
          </cell>
          <cell r="F620">
            <v>367.21</v>
          </cell>
          <cell r="G620">
            <v>0</v>
          </cell>
          <cell r="H620">
            <v>1.05</v>
          </cell>
          <cell r="I620">
            <v>-368.26</v>
          </cell>
        </row>
        <row r="621">
          <cell r="A621" t="str">
            <v>2.1.1.07.63</v>
          </cell>
          <cell r="B621" t="str">
            <v>A</v>
          </cell>
          <cell r="C621">
            <v>2</v>
          </cell>
          <cell r="D621">
            <v>2542</v>
          </cell>
          <cell r="E621" t="str">
            <v>Caução L de J Pereira- Me</v>
          </cell>
          <cell r="F621">
            <v>5145.93</v>
          </cell>
          <cell r="G621">
            <v>0</v>
          </cell>
          <cell r="H621">
            <v>14.77</v>
          </cell>
          <cell r="I621">
            <v>-5160.7</v>
          </cell>
        </row>
        <row r="622">
          <cell r="A622" t="str">
            <v>2.1.1.07.65</v>
          </cell>
          <cell r="B622" t="str">
            <v>A</v>
          </cell>
          <cell r="C622">
            <v>2</v>
          </cell>
          <cell r="D622">
            <v>2592</v>
          </cell>
          <cell r="E622" t="str">
            <v>Caução Glenda de Lourdes</v>
          </cell>
          <cell r="F622">
            <v>8335.68</v>
          </cell>
          <cell r="G622">
            <v>0</v>
          </cell>
          <cell r="H622">
            <v>23.93</v>
          </cell>
          <cell r="I622">
            <v>-8359.61</v>
          </cell>
        </row>
        <row r="623">
          <cell r="A623" t="str">
            <v>2.1.1.07.69</v>
          </cell>
          <cell r="B623" t="str">
            <v>A</v>
          </cell>
          <cell r="C623">
            <v>2</v>
          </cell>
          <cell r="D623">
            <v>2666</v>
          </cell>
          <cell r="E623" t="str">
            <v>Caução Rohde Nielsen</v>
          </cell>
          <cell r="F623">
            <v>55305.75</v>
          </cell>
          <cell r="G623">
            <v>0</v>
          </cell>
          <cell r="H623">
            <v>158.78</v>
          </cell>
          <cell r="I623">
            <v>-55464.53</v>
          </cell>
        </row>
        <row r="624">
          <cell r="A624" t="str">
            <v>2.1.1.07.71</v>
          </cell>
          <cell r="B624" t="str">
            <v>A</v>
          </cell>
          <cell r="C624">
            <v>2</v>
          </cell>
          <cell r="D624">
            <v>2734</v>
          </cell>
          <cell r="E624" t="str">
            <v>Caução Pedro Yan</v>
          </cell>
          <cell r="F624">
            <v>1668.5</v>
          </cell>
          <cell r="G624">
            <v>0</v>
          </cell>
          <cell r="H624">
            <v>4.79</v>
          </cell>
          <cell r="I624">
            <v>-1673.29</v>
          </cell>
        </row>
        <row r="625">
          <cell r="A625" t="str">
            <v>2.1.1.07.73</v>
          </cell>
          <cell r="B625" t="str">
            <v>A</v>
          </cell>
          <cell r="C625">
            <v>2</v>
          </cell>
          <cell r="D625">
            <v>2862</v>
          </cell>
          <cell r="E625" t="str">
            <v>Caução Machado Transportadora</v>
          </cell>
          <cell r="F625">
            <v>510.78</v>
          </cell>
          <cell r="G625">
            <v>0</v>
          </cell>
          <cell r="H625">
            <v>1.47</v>
          </cell>
          <cell r="I625">
            <v>-512.25</v>
          </cell>
        </row>
        <row r="626">
          <cell r="A626" t="str">
            <v>2.1.1.07.74</v>
          </cell>
          <cell r="B626" t="str">
            <v>A</v>
          </cell>
          <cell r="C626">
            <v>2</v>
          </cell>
          <cell r="D626">
            <v>2880</v>
          </cell>
          <cell r="E626" t="str">
            <v>Caução Rentank</v>
          </cell>
          <cell r="F626">
            <v>2300.5500000000002</v>
          </cell>
          <cell r="G626">
            <v>0</v>
          </cell>
          <cell r="H626">
            <v>6.6</v>
          </cell>
          <cell r="I626">
            <v>-2307.15</v>
          </cell>
        </row>
        <row r="627">
          <cell r="A627" t="str">
            <v>2.1.1.07.75</v>
          </cell>
          <cell r="B627" t="str">
            <v>A</v>
          </cell>
          <cell r="C627">
            <v>2</v>
          </cell>
          <cell r="D627">
            <v>2882</v>
          </cell>
          <cell r="E627" t="str">
            <v>Caução GDX</v>
          </cell>
          <cell r="F627">
            <v>874.42</v>
          </cell>
          <cell r="G627">
            <v>0</v>
          </cell>
          <cell r="H627">
            <v>2.5099999999999998</v>
          </cell>
          <cell r="I627">
            <v>-876.93</v>
          </cell>
        </row>
        <row r="628">
          <cell r="A628" t="str">
            <v>2.1.1.07.76</v>
          </cell>
          <cell r="B628" t="str">
            <v>A</v>
          </cell>
          <cell r="C628">
            <v>2</v>
          </cell>
          <cell r="D628">
            <v>2964</v>
          </cell>
          <cell r="E628" t="str">
            <v>Caução Tequimar</v>
          </cell>
          <cell r="F628">
            <v>677.48</v>
          </cell>
          <cell r="G628">
            <v>0</v>
          </cell>
          <cell r="H628">
            <v>1.95</v>
          </cell>
          <cell r="I628">
            <v>-679.43</v>
          </cell>
        </row>
        <row r="629">
          <cell r="A629" t="str">
            <v>2.1.1.07.77</v>
          </cell>
          <cell r="B629" t="str">
            <v>A</v>
          </cell>
          <cell r="C629">
            <v>2</v>
          </cell>
          <cell r="D629">
            <v>3825</v>
          </cell>
          <cell r="E629" t="str">
            <v>Caução Saam Smit</v>
          </cell>
          <cell r="F629">
            <v>16300.85</v>
          </cell>
          <cell r="G629">
            <v>0</v>
          </cell>
          <cell r="H629">
            <v>46.78</v>
          </cell>
          <cell r="I629">
            <v>-16347.63</v>
          </cell>
        </row>
        <row r="630">
          <cell r="A630" t="str">
            <v>2.1.1.07.78</v>
          </cell>
          <cell r="B630" t="str">
            <v>A</v>
          </cell>
          <cell r="C630">
            <v>2</v>
          </cell>
          <cell r="D630">
            <v>3850</v>
          </cell>
          <cell r="E630" t="str">
            <v>Caução ARBEMPORTO-MA</v>
          </cell>
          <cell r="F630">
            <v>1182.6600000000001</v>
          </cell>
          <cell r="G630">
            <v>0</v>
          </cell>
          <cell r="H630">
            <v>3.4</v>
          </cell>
          <cell r="I630">
            <v>-1186.06</v>
          </cell>
        </row>
        <row r="631">
          <cell r="A631" t="str">
            <v>2.1.1.07.79</v>
          </cell>
          <cell r="B631" t="str">
            <v>A</v>
          </cell>
          <cell r="C631">
            <v>2</v>
          </cell>
          <cell r="D631">
            <v>3869</v>
          </cell>
          <cell r="E631" t="str">
            <v>Caução Assoc. Posto de Taxi Itaq</v>
          </cell>
          <cell r="F631">
            <v>1033.04</v>
          </cell>
          <cell r="G631">
            <v>0</v>
          </cell>
          <cell r="H631">
            <v>2.97</v>
          </cell>
          <cell r="I631">
            <v>-1036.01</v>
          </cell>
        </row>
        <row r="632">
          <cell r="A632" t="str">
            <v>2.1.1.07.80</v>
          </cell>
          <cell r="B632" t="str">
            <v>A</v>
          </cell>
          <cell r="C632">
            <v>2</v>
          </cell>
          <cell r="D632">
            <v>3876</v>
          </cell>
          <cell r="E632" t="str">
            <v>Caução Bauhaus do Brasil</v>
          </cell>
          <cell r="F632">
            <v>6665.32</v>
          </cell>
          <cell r="G632">
            <v>0</v>
          </cell>
          <cell r="H632">
            <v>19.14</v>
          </cell>
          <cell r="I632">
            <v>-6684.46</v>
          </cell>
        </row>
        <row r="633">
          <cell r="A633" t="str">
            <v>2.1.1.07.81</v>
          </cell>
          <cell r="B633" t="str">
            <v>A</v>
          </cell>
          <cell r="C633">
            <v>2</v>
          </cell>
          <cell r="D633">
            <v>3879</v>
          </cell>
          <cell r="E633" t="str">
            <v>Caução MD Consultoria</v>
          </cell>
          <cell r="F633">
            <v>4383.74</v>
          </cell>
          <cell r="G633">
            <v>0</v>
          </cell>
          <cell r="H633">
            <v>12.59</v>
          </cell>
          <cell r="I633">
            <v>-4396.33</v>
          </cell>
        </row>
        <row r="634">
          <cell r="A634" t="str">
            <v>2.1.1.07.82</v>
          </cell>
          <cell r="B634" t="str">
            <v>A</v>
          </cell>
          <cell r="C634">
            <v>2</v>
          </cell>
          <cell r="D634">
            <v>3909</v>
          </cell>
          <cell r="E634" t="str">
            <v>Caução Eco Serviços Ocupacionais</v>
          </cell>
          <cell r="F634">
            <v>5063.76</v>
          </cell>
          <cell r="G634">
            <v>0</v>
          </cell>
          <cell r="H634">
            <v>14.54</v>
          </cell>
          <cell r="I634">
            <v>-5078.3</v>
          </cell>
        </row>
        <row r="635">
          <cell r="A635" t="str">
            <v>2.1.1.07.83</v>
          </cell>
          <cell r="B635" t="str">
            <v>A</v>
          </cell>
          <cell r="C635">
            <v>2</v>
          </cell>
          <cell r="D635">
            <v>3924</v>
          </cell>
          <cell r="E635" t="str">
            <v>Caução Ferry Brasil Eireli</v>
          </cell>
          <cell r="F635">
            <v>2110.09</v>
          </cell>
          <cell r="G635">
            <v>0</v>
          </cell>
          <cell r="H635">
            <v>6.06</v>
          </cell>
          <cell r="I635">
            <v>-2116.15</v>
          </cell>
        </row>
        <row r="636">
          <cell r="A636" t="str">
            <v>2.1.1.07.84</v>
          </cell>
          <cell r="B636" t="str">
            <v>A</v>
          </cell>
          <cell r="C636">
            <v>2</v>
          </cell>
          <cell r="D636">
            <v>3925</v>
          </cell>
          <cell r="E636" t="str">
            <v>Caução Ênfase Consultoria</v>
          </cell>
          <cell r="F636">
            <v>1733.23</v>
          </cell>
          <cell r="G636">
            <v>0</v>
          </cell>
          <cell r="H636">
            <v>4.99</v>
          </cell>
          <cell r="I636">
            <v>-1738.22</v>
          </cell>
        </row>
        <row r="637">
          <cell r="A637" t="str">
            <v>2.1.1.07.85</v>
          </cell>
          <cell r="B637" t="str">
            <v>A</v>
          </cell>
          <cell r="C637">
            <v>2</v>
          </cell>
          <cell r="D637">
            <v>3934</v>
          </cell>
          <cell r="E637" t="str">
            <v>Caução Consórcio Tegram</v>
          </cell>
          <cell r="F637">
            <v>8414.59</v>
          </cell>
          <cell r="G637">
            <v>0</v>
          </cell>
          <cell r="H637">
            <v>24.16</v>
          </cell>
          <cell r="I637">
            <v>-8438.75</v>
          </cell>
        </row>
        <row r="638">
          <cell r="A638" t="str">
            <v>2.1.1.07.86</v>
          </cell>
          <cell r="B638" t="str">
            <v>A</v>
          </cell>
          <cell r="C638">
            <v>2</v>
          </cell>
          <cell r="D638">
            <v>3941</v>
          </cell>
          <cell r="E638" t="str">
            <v>Caução L F P Rodrigues</v>
          </cell>
          <cell r="F638">
            <v>2127.8000000000002</v>
          </cell>
          <cell r="G638">
            <v>0</v>
          </cell>
          <cell r="H638">
            <v>6.11</v>
          </cell>
          <cell r="I638">
            <v>-2133.91</v>
          </cell>
        </row>
        <row r="639">
          <cell r="A639" t="str">
            <v>2.1.1.07.87</v>
          </cell>
          <cell r="B639" t="str">
            <v>A</v>
          </cell>
          <cell r="C639">
            <v>2</v>
          </cell>
          <cell r="D639">
            <v>4001</v>
          </cell>
          <cell r="E639" t="str">
            <v>Caução Transglobal Operações Por</v>
          </cell>
          <cell r="F639">
            <v>0</v>
          </cell>
          <cell r="G639">
            <v>0</v>
          </cell>
          <cell r="H639">
            <v>2446.86</v>
          </cell>
          <cell r="I639">
            <v>-2446.86</v>
          </cell>
        </row>
        <row r="640">
          <cell r="A640" t="str">
            <v>2.1.1.07.88</v>
          </cell>
          <cell r="B640" t="str">
            <v>A</v>
          </cell>
          <cell r="C640">
            <v>2</v>
          </cell>
          <cell r="D640">
            <v>4009</v>
          </cell>
          <cell r="E640" t="str">
            <v>Caução PetroBahia S/A</v>
          </cell>
          <cell r="F640">
            <v>0</v>
          </cell>
          <cell r="G640">
            <v>0</v>
          </cell>
          <cell r="H640">
            <v>586.49</v>
          </cell>
          <cell r="I640">
            <v>-586.49</v>
          </cell>
        </row>
        <row r="641">
          <cell r="A641" t="str">
            <v>2.1.1.08</v>
          </cell>
          <cell r="B641" t="str">
            <v>S</v>
          </cell>
          <cell r="C641">
            <v>2</v>
          </cell>
          <cell r="D641">
            <v>686</v>
          </cell>
          <cell r="E641" t="str">
            <v>Outros Créditos a Pagar</v>
          </cell>
          <cell r="F641">
            <v>50896851.43</v>
          </cell>
          <cell r="G641">
            <v>882382.24</v>
          </cell>
          <cell r="H641">
            <v>2279972.39</v>
          </cell>
          <cell r="I641">
            <v>-52294441.579999998</v>
          </cell>
        </row>
        <row r="642">
          <cell r="A642" t="str">
            <v>2.1.1.08.01</v>
          </cell>
          <cell r="B642" t="str">
            <v>A</v>
          </cell>
          <cell r="C642">
            <v>2</v>
          </cell>
          <cell r="D642">
            <v>687</v>
          </cell>
          <cell r="E642" t="str">
            <v>Juros s/Cap Proprio a Pagar Gov</v>
          </cell>
          <cell r="F642">
            <v>49940812.57</v>
          </cell>
          <cell r="G642">
            <v>0</v>
          </cell>
          <cell r="H642">
            <v>2210109.77</v>
          </cell>
          <cell r="I642">
            <v>-52150922.340000004</v>
          </cell>
        </row>
        <row r="643">
          <cell r="A643" t="str">
            <v>2.1.1.08.02</v>
          </cell>
          <cell r="B643" t="str">
            <v>A</v>
          </cell>
          <cell r="C643">
            <v>2</v>
          </cell>
          <cell r="D643">
            <v>688</v>
          </cell>
          <cell r="E643" t="str">
            <v>Valores a Devolver</v>
          </cell>
          <cell r="F643">
            <v>33191.39</v>
          </cell>
          <cell r="G643">
            <v>0</v>
          </cell>
          <cell r="H643">
            <v>9586.5499999999993</v>
          </cell>
          <cell r="I643">
            <v>-42777.94</v>
          </cell>
        </row>
        <row r="644">
          <cell r="A644" t="str">
            <v>2.1.1.08.04</v>
          </cell>
          <cell r="B644" t="str">
            <v>A</v>
          </cell>
          <cell r="C644">
            <v>2</v>
          </cell>
          <cell r="D644">
            <v>690</v>
          </cell>
          <cell r="E644" t="str">
            <v>Rendimentos s/ Aplicações - DNIT</v>
          </cell>
          <cell r="F644">
            <v>703144.58</v>
          </cell>
          <cell r="G644">
            <v>703144.58</v>
          </cell>
          <cell r="H644">
            <v>0</v>
          </cell>
          <cell r="I644">
            <v>0</v>
          </cell>
        </row>
        <row r="645">
          <cell r="A645" t="str">
            <v>2.1.1.08.11</v>
          </cell>
          <cell r="B645" t="str">
            <v>A</v>
          </cell>
          <cell r="C645">
            <v>2</v>
          </cell>
          <cell r="D645">
            <v>697</v>
          </cell>
          <cell r="E645" t="str">
            <v>Rendimentos s/ Aplicações - SEP/</v>
          </cell>
          <cell r="F645">
            <v>73.5</v>
          </cell>
          <cell r="G645">
            <v>0</v>
          </cell>
          <cell r="H645">
            <v>0</v>
          </cell>
          <cell r="I645">
            <v>-73.5</v>
          </cell>
        </row>
        <row r="646">
          <cell r="A646" t="str">
            <v>2.1.1.08.13</v>
          </cell>
          <cell r="B646" t="str">
            <v>A</v>
          </cell>
          <cell r="C646">
            <v>2</v>
          </cell>
          <cell r="D646">
            <v>1463</v>
          </cell>
          <cell r="E646" t="str">
            <v>Depósito de Terceiros - SEP/012/</v>
          </cell>
          <cell r="F646">
            <v>28.5</v>
          </cell>
          <cell r="G646">
            <v>0</v>
          </cell>
          <cell r="H646">
            <v>0</v>
          </cell>
          <cell r="I646">
            <v>-28.5</v>
          </cell>
        </row>
        <row r="647">
          <cell r="A647" t="str">
            <v>2.1.1.08.15</v>
          </cell>
          <cell r="B647" t="str">
            <v>A</v>
          </cell>
          <cell r="C647">
            <v>2</v>
          </cell>
          <cell r="D647">
            <v>1693</v>
          </cell>
          <cell r="E647" t="str">
            <v>Adiantamento de Clientes</v>
          </cell>
          <cell r="F647">
            <v>131056.97</v>
          </cell>
          <cell r="G647">
            <v>130000</v>
          </cell>
          <cell r="H647">
            <v>0</v>
          </cell>
          <cell r="I647">
            <v>-1056.97</v>
          </cell>
        </row>
        <row r="648">
          <cell r="A648" t="str">
            <v>2.1.1.08.19</v>
          </cell>
          <cell r="B648" t="str">
            <v>A</v>
          </cell>
          <cell r="C648">
            <v>2</v>
          </cell>
          <cell r="D648">
            <v>2796</v>
          </cell>
          <cell r="E648" t="str">
            <v>Ressarcimento Cessão com Ônus TJ</v>
          </cell>
          <cell r="F648">
            <v>9751.61</v>
          </cell>
          <cell r="G648">
            <v>9841.51</v>
          </cell>
          <cell r="H648">
            <v>12264.73</v>
          </cell>
          <cell r="I648">
            <v>-12174.83</v>
          </cell>
        </row>
        <row r="649">
          <cell r="A649" t="str">
            <v>2.1.1.08.20</v>
          </cell>
          <cell r="B649" t="str">
            <v>A</v>
          </cell>
          <cell r="C649">
            <v>2</v>
          </cell>
          <cell r="D649">
            <v>2797</v>
          </cell>
          <cell r="E649" t="str">
            <v>Ressarcimento Cessão com Ônus  U</v>
          </cell>
          <cell r="F649">
            <v>28792.31</v>
          </cell>
          <cell r="G649">
            <v>14396.15</v>
          </cell>
          <cell r="H649">
            <v>23011.34</v>
          </cell>
          <cell r="I649">
            <v>-37407.5</v>
          </cell>
        </row>
        <row r="650">
          <cell r="A650" t="str">
            <v>2.1.1.08.22</v>
          </cell>
          <cell r="B650" t="str">
            <v>A</v>
          </cell>
          <cell r="C650">
            <v>2</v>
          </cell>
          <cell r="D650">
            <v>3959</v>
          </cell>
          <cell r="E650" t="str">
            <v>Bloqueio Judicial Engebras</v>
          </cell>
          <cell r="F650">
            <v>50000</v>
          </cell>
          <cell r="G650">
            <v>25000</v>
          </cell>
          <cell r="H650">
            <v>25000</v>
          </cell>
          <cell r="I650">
            <v>-50000</v>
          </cell>
        </row>
        <row r="651">
          <cell r="A651" t="str">
            <v>2.1.1.09</v>
          </cell>
          <cell r="B651" t="str">
            <v>S</v>
          </cell>
          <cell r="C651">
            <v>2</v>
          </cell>
          <cell r="D651">
            <v>699</v>
          </cell>
          <cell r="E651" t="str">
            <v>Valores Consignados a Recolher</v>
          </cell>
          <cell r="F651">
            <v>1459648.07</v>
          </cell>
          <cell r="G651">
            <v>1500585.61</v>
          </cell>
          <cell r="H651">
            <v>1925153.04</v>
          </cell>
          <cell r="I651">
            <v>-1884215.5</v>
          </cell>
        </row>
        <row r="652">
          <cell r="A652" t="str">
            <v>2.1.1.09.03</v>
          </cell>
          <cell r="B652" t="str">
            <v>A</v>
          </cell>
          <cell r="C652">
            <v>2</v>
          </cell>
          <cell r="D652">
            <v>702</v>
          </cell>
          <cell r="E652" t="str">
            <v>IRRF s/ salário 0561</v>
          </cell>
          <cell r="F652">
            <v>469794.9</v>
          </cell>
          <cell r="G652">
            <v>469794.9</v>
          </cell>
          <cell r="H652">
            <v>966139.46</v>
          </cell>
          <cell r="I652">
            <v>-966139.46</v>
          </cell>
        </row>
        <row r="653">
          <cell r="A653" t="str">
            <v>2.1.1.09.04</v>
          </cell>
          <cell r="B653" t="str">
            <v>A</v>
          </cell>
          <cell r="C653">
            <v>2</v>
          </cell>
          <cell r="D653">
            <v>703</v>
          </cell>
          <cell r="E653" t="str">
            <v>IRRF Pessoa Jurídica 1708</v>
          </cell>
          <cell r="F653">
            <v>32095.040000000001</v>
          </cell>
          <cell r="G653">
            <v>39133.86</v>
          </cell>
          <cell r="H653">
            <v>32139.15</v>
          </cell>
          <cell r="I653">
            <v>-25100.33</v>
          </cell>
        </row>
        <row r="654">
          <cell r="A654" t="str">
            <v>2.1.1.09.05</v>
          </cell>
          <cell r="B654" t="str">
            <v>A</v>
          </cell>
          <cell r="C654">
            <v>2</v>
          </cell>
          <cell r="D654">
            <v>704</v>
          </cell>
          <cell r="E654" t="str">
            <v>PIS/Cofins/Csll - 5952</v>
          </cell>
          <cell r="F654">
            <v>178941.55</v>
          </cell>
          <cell r="G654">
            <v>173569.04</v>
          </cell>
          <cell r="H654">
            <v>150104.98000000001</v>
          </cell>
          <cell r="I654">
            <v>-155477.49</v>
          </cell>
        </row>
        <row r="655">
          <cell r="A655" t="str">
            <v>2.1.1.09.06</v>
          </cell>
          <cell r="B655" t="str">
            <v>A</v>
          </cell>
          <cell r="C655">
            <v>2</v>
          </cell>
          <cell r="D655">
            <v>705</v>
          </cell>
          <cell r="E655" t="str">
            <v>INSS Retido de terceiros PJ</v>
          </cell>
          <cell r="F655">
            <v>305324.13</v>
          </cell>
          <cell r="G655">
            <v>319177.98</v>
          </cell>
          <cell r="H655">
            <v>337614.94</v>
          </cell>
          <cell r="I655">
            <v>-323761.09000000003</v>
          </cell>
        </row>
        <row r="656">
          <cell r="A656" t="str">
            <v>2.1.1.09.07</v>
          </cell>
          <cell r="B656" t="str">
            <v>A</v>
          </cell>
          <cell r="C656">
            <v>2</v>
          </cell>
          <cell r="D656">
            <v>706</v>
          </cell>
          <cell r="E656" t="str">
            <v>ISS Retido  Pessoa Jurídica</v>
          </cell>
          <cell r="F656">
            <v>222494.95</v>
          </cell>
          <cell r="G656">
            <v>183033.28</v>
          </cell>
          <cell r="H656">
            <v>178963.06</v>
          </cell>
          <cell r="I656">
            <v>-218424.73</v>
          </cell>
        </row>
        <row r="657">
          <cell r="A657" t="str">
            <v>2.1.1.09.08</v>
          </cell>
          <cell r="B657" t="str">
            <v>A</v>
          </cell>
          <cell r="C657">
            <v>2</v>
          </cell>
          <cell r="D657">
            <v>707</v>
          </cell>
          <cell r="E657" t="str">
            <v>Pensão Alimentícia a pagar</v>
          </cell>
          <cell r="F657">
            <v>5689.96</v>
          </cell>
          <cell r="G657">
            <v>20460.55</v>
          </cell>
          <cell r="H657">
            <v>14770.59</v>
          </cell>
          <cell r="I657">
            <v>0</v>
          </cell>
        </row>
        <row r="658">
          <cell r="A658" t="str">
            <v>2.1.1.09.09</v>
          </cell>
          <cell r="B658" t="str">
            <v>A</v>
          </cell>
          <cell r="C658">
            <v>2</v>
          </cell>
          <cell r="D658">
            <v>708</v>
          </cell>
          <cell r="E658" t="str">
            <v>ISS Retido Pessoa Física</v>
          </cell>
          <cell r="F658">
            <v>3963.45</v>
          </cell>
          <cell r="G658">
            <v>876.58</v>
          </cell>
          <cell r="H658">
            <v>576.1</v>
          </cell>
          <cell r="I658">
            <v>-3662.97</v>
          </cell>
        </row>
        <row r="659">
          <cell r="A659" t="str">
            <v>2.1.1.09.10</v>
          </cell>
          <cell r="B659" t="str">
            <v>A</v>
          </cell>
          <cell r="C659">
            <v>2</v>
          </cell>
          <cell r="D659">
            <v>709</v>
          </cell>
          <cell r="E659" t="str">
            <v>INSS retido na fonte s/ salário</v>
          </cell>
          <cell r="F659">
            <v>138066.81</v>
          </cell>
          <cell r="G659">
            <v>138066.81</v>
          </cell>
          <cell r="H659">
            <v>137492.54</v>
          </cell>
          <cell r="I659">
            <v>-137492.54</v>
          </cell>
        </row>
        <row r="660">
          <cell r="A660" t="str">
            <v>2.1.1.09.11</v>
          </cell>
          <cell r="B660" t="str">
            <v>A</v>
          </cell>
          <cell r="C660">
            <v>2</v>
          </cell>
          <cell r="D660">
            <v>710</v>
          </cell>
          <cell r="E660" t="str">
            <v>IRRF Pessoa Física 0588</v>
          </cell>
          <cell r="F660">
            <v>5788.6</v>
          </cell>
          <cell r="G660">
            <v>4836.47</v>
          </cell>
          <cell r="H660">
            <v>4240.74</v>
          </cell>
          <cell r="I660">
            <v>-5192.87</v>
          </cell>
        </row>
        <row r="661">
          <cell r="A661" t="str">
            <v>2.1.1.09.12</v>
          </cell>
          <cell r="B661" t="str">
            <v>A</v>
          </cell>
          <cell r="C661">
            <v>2</v>
          </cell>
          <cell r="D661">
            <v>711</v>
          </cell>
          <cell r="E661" t="str">
            <v>Mensalidade Sindicato a Recolher</v>
          </cell>
          <cell r="F661">
            <v>2747.28</v>
          </cell>
          <cell r="G661">
            <v>5497.27</v>
          </cell>
          <cell r="H661">
            <v>2749.99</v>
          </cell>
          <cell r="I661">
            <v>0</v>
          </cell>
        </row>
        <row r="662">
          <cell r="A662" t="str">
            <v>2.1.1.09.13</v>
          </cell>
          <cell r="B662" t="str">
            <v>A</v>
          </cell>
          <cell r="C662">
            <v>2</v>
          </cell>
          <cell r="D662">
            <v>712</v>
          </cell>
          <cell r="E662" t="str">
            <v>Associação Portus a Recolher</v>
          </cell>
          <cell r="F662">
            <v>6.5</v>
          </cell>
          <cell r="G662">
            <v>12</v>
          </cell>
          <cell r="H662">
            <v>6</v>
          </cell>
          <cell r="I662">
            <v>-0.5</v>
          </cell>
        </row>
        <row r="663">
          <cell r="A663" t="str">
            <v>2.1.1.09.18</v>
          </cell>
          <cell r="B663" t="str">
            <v>A</v>
          </cell>
          <cell r="C663">
            <v>2</v>
          </cell>
          <cell r="D663">
            <v>717</v>
          </cell>
          <cell r="E663" t="str">
            <v>Contribuição Portus Jóia</v>
          </cell>
          <cell r="F663">
            <v>11.24</v>
          </cell>
          <cell r="G663">
            <v>22.48</v>
          </cell>
          <cell r="H663">
            <v>11.24</v>
          </cell>
          <cell r="I663">
            <v>0</v>
          </cell>
        </row>
        <row r="664">
          <cell r="A664" t="str">
            <v>2.1.1.09.19</v>
          </cell>
          <cell r="B664" t="str">
            <v>A</v>
          </cell>
          <cell r="C664">
            <v>2</v>
          </cell>
          <cell r="D664">
            <v>718</v>
          </cell>
          <cell r="E664" t="str">
            <v>Contribuição Portus s/ Salário</v>
          </cell>
          <cell r="F664">
            <v>9578.7199999999993</v>
          </cell>
          <cell r="G664">
            <v>19848.240000000002</v>
          </cell>
          <cell r="H664">
            <v>10269.52</v>
          </cell>
          <cell r="I664">
            <v>0</v>
          </cell>
        </row>
        <row r="665">
          <cell r="A665" t="str">
            <v>2.1.1.09.20</v>
          </cell>
          <cell r="B665" t="str">
            <v>A</v>
          </cell>
          <cell r="C665">
            <v>2</v>
          </cell>
          <cell r="D665">
            <v>719</v>
          </cell>
          <cell r="E665" t="str">
            <v>Emprestimos Consignado Banco Bra</v>
          </cell>
          <cell r="F665">
            <v>41111.019999999997</v>
          </cell>
          <cell r="G665">
            <v>82222.039999999994</v>
          </cell>
          <cell r="H665">
            <v>41111.019999999997</v>
          </cell>
          <cell r="I665">
            <v>0</v>
          </cell>
        </row>
        <row r="666">
          <cell r="A666" t="str">
            <v>2.1.1.09.21</v>
          </cell>
          <cell r="B666" t="str">
            <v>A</v>
          </cell>
          <cell r="C666">
            <v>2</v>
          </cell>
          <cell r="D666">
            <v>1256</v>
          </cell>
          <cell r="E666" t="str">
            <v>INSS Retido de Terceiros PF</v>
          </cell>
          <cell r="F666">
            <v>5560.07</v>
          </cell>
          <cell r="G666">
            <v>5560.07</v>
          </cell>
          <cell r="H666">
            <v>5493.83</v>
          </cell>
          <cell r="I666">
            <v>-5493.83</v>
          </cell>
        </row>
        <row r="667">
          <cell r="A667" t="str">
            <v>2.1.1.09.25</v>
          </cell>
          <cell r="B667" t="str">
            <v>A</v>
          </cell>
          <cell r="C667">
            <v>2</v>
          </cell>
          <cell r="D667">
            <v>2047</v>
          </cell>
          <cell r="E667" t="str">
            <v>Empréstimo Consignado CEF</v>
          </cell>
          <cell r="F667">
            <v>27008.66</v>
          </cell>
          <cell r="G667">
            <v>27008.66</v>
          </cell>
          <cell r="H667">
            <v>29014.23</v>
          </cell>
          <cell r="I667">
            <v>-29014.23</v>
          </cell>
        </row>
        <row r="668">
          <cell r="A668" t="str">
            <v>2.1.1.09.27</v>
          </cell>
          <cell r="B668" t="str">
            <v>A</v>
          </cell>
          <cell r="C668">
            <v>2</v>
          </cell>
          <cell r="D668">
            <v>2430</v>
          </cell>
          <cell r="E668" t="str">
            <v>INSS s/ Férias Próximo mês</v>
          </cell>
          <cell r="F668">
            <v>1112.75</v>
          </cell>
          <cell r="G668">
            <v>1112.75</v>
          </cell>
          <cell r="H668">
            <v>0</v>
          </cell>
          <cell r="I668">
            <v>0</v>
          </cell>
        </row>
        <row r="669">
          <cell r="A669" t="str">
            <v>2.1.1.09.28</v>
          </cell>
          <cell r="B669" t="str">
            <v>A</v>
          </cell>
          <cell r="C669">
            <v>2</v>
          </cell>
          <cell r="D669">
            <v>2500</v>
          </cell>
          <cell r="E669" t="str">
            <v>ISS Retido PJ - Alcântara</v>
          </cell>
          <cell r="F669">
            <v>10352.44</v>
          </cell>
          <cell r="G669">
            <v>10352.629999999999</v>
          </cell>
          <cell r="H669">
            <v>14455.65</v>
          </cell>
          <cell r="I669">
            <v>-14455.46</v>
          </cell>
        </row>
        <row r="670">
          <cell r="A670" t="str">
            <v>2.1.1.10</v>
          </cell>
          <cell r="B670" t="str">
            <v>S</v>
          </cell>
          <cell r="C670">
            <v>2</v>
          </cell>
          <cell r="D670">
            <v>720</v>
          </cell>
          <cell r="E670" t="str">
            <v>Valores Provisionados</v>
          </cell>
          <cell r="F670">
            <v>14927062.34</v>
          </cell>
          <cell r="G670">
            <v>4819776.82</v>
          </cell>
          <cell r="H670">
            <v>4923884.49</v>
          </cell>
          <cell r="I670">
            <v>-15031170.01</v>
          </cell>
        </row>
        <row r="671">
          <cell r="A671" t="str">
            <v>2.1.1.10.01</v>
          </cell>
          <cell r="B671" t="str">
            <v>A</v>
          </cell>
          <cell r="C671">
            <v>2</v>
          </cell>
          <cell r="D671">
            <v>721</v>
          </cell>
          <cell r="E671" t="str">
            <v>Provisão de Férias</v>
          </cell>
          <cell r="F671">
            <v>3760313.83</v>
          </cell>
          <cell r="G671">
            <v>333215.96000000002</v>
          </cell>
          <cell r="H671">
            <v>316891.73</v>
          </cell>
          <cell r="I671">
            <v>-3743989.6</v>
          </cell>
        </row>
        <row r="672">
          <cell r="A672" t="str">
            <v>2.1.1.10.03</v>
          </cell>
          <cell r="B672" t="str">
            <v>A</v>
          </cell>
          <cell r="C672">
            <v>2</v>
          </cell>
          <cell r="D672">
            <v>723</v>
          </cell>
          <cell r="E672" t="str">
            <v>Provisão de 13º Salário</v>
          </cell>
          <cell r="F672">
            <v>2298107.29</v>
          </cell>
          <cell r="G672">
            <v>3276136.31</v>
          </cell>
          <cell r="H672">
            <v>978029.02</v>
          </cell>
          <cell r="I672">
            <v>0</v>
          </cell>
        </row>
        <row r="673">
          <cell r="A673" t="str">
            <v>2.1.1.10.05</v>
          </cell>
          <cell r="B673" t="str">
            <v>A</v>
          </cell>
          <cell r="C673">
            <v>2</v>
          </cell>
          <cell r="D673">
            <v>725</v>
          </cell>
          <cell r="E673" t="str">
            <v>Provisão de PPR</v>
          </cell>
          <cell r="F673">
            <v>5986318.2199999997</v>
          </cell>
          <cell r="G673">
            <v>54147.21</v>
          </cell>
          <cell r="H673">
            <v>1262548.42</v>
          </cell>
          <cell r="I673">
            <v>-7194719.4299999997</v>
          </cell>
        </row>
        <row r="674">
          <cell r="A674" t="str">
            <v>2.1.1.10.06</v>
          </cell>
          <cell r="B674" t="str">
            <v>A</v>
          </cell>
          <cell r="C674">
            <v>2</v>
          </cell>
          <cell r="D674">
            <v>1596</v>
          </cell>
          <cell r="E674" t="str">
            <v>Outras Provisões</v>
          </cell>
          <cell r="F674">
            <v>797047.89</v>
          </cell>
          <cell r="G674">
            <v>0</v>
          </cell>
          <cell r="H674">
            <v>2032212.89</v>
          </cell>
          <cell r="I674">
            <v>-2829260.78</v>
          </cell>
        </row>
        <row r="675">
          <cell r="A675" t="str">
            <v>2.1.1.10.08</v>
          </cell>
          <cell r="B675" t="str">
            <v>A</v>
          </cell>
          <cell r="C675">
            <v>2</v>
          </cell>
          <cell r="D675">
            <v>2703</v>
          </cell>
          <cell r="E675" t="str">
            <v>Encargos s/ Prov. de Férias - IN</v>
          </cell>
          <cell r="F675">
            <v>998000.54</v>
          </cell>
          <cell r="G675">
            <v>121548.99</v>
          </cell>
          <cell r="H675">
            <v>81468.19</v>
          </cell>
          <cell r="I675">
            <v>-957919.74</v>
          </cell>
        </row>
        <row r="676">
          <cell r="A676" t="str">
            <v>2.1.1.10.09</v>
          </cell>
          <cell r="B676" t="str">
            <v>A</v>
          </cell>
          <cell r="C676">
            <v>2</v>
          </cell>
          <cell r="D676">
            <v>2704</v>
          </cell>
          <cell r="E676" t="str">
            <v>Encargos s/ Prov. de Férias - FG</v>
          </cell>
          <cell r="F676">
            <v>292802.65999999997</v>
          </cell>
          <cell r="G676">
            <v>25183.9</v>
          </cell>
          <cell r="H676">
            <v>24875.81</v>
          </cell>
          <cell r="I676">
            <v>-292494.57</v>
          </cell>
        </row>
        <row r="677">
          <cell r="A677" t="str">
            <v>2.1.1.10.10</v>
          </cell>
          <cell r="B677" t="str">
            <v>A</v>
          </cell>
          <cell r="C677">
            <v>2</v>
          </cell>
          <cell r="D677">
            <v>2705</v>
          </cell>
          <cell r="E677" t="str">
            <v>Encargos s/ Prov. de Férias - Po</v>
          </cell>
          <cell r="F677">
            <v>14498.33</v>
          </cell>
          <cell r="G677">
            <v>4189.25</v>
          </cell>
          <cell r="H677">
            <v>1402.2</v>
          </cell>
          <cell r="I677">
            <v>-11711.28</v>
          </cell>
        </row>
        <row r="678">
          <cell r="A678" t="str">
            <v>2.1.1.10.11</v>
          </cell>
          <cell r="B678" t="str">
            <v>A</v>
          </cell>
          <cell r="C678">
            <v>2</v>
          </cell>
          <cell r="D678">
            <v>2706</v>
          </cell>
          <cell r="E678" t="str">
            <v>Encargos s/ Prov. de 13º Sal - I</v>
          </cell>
          <cell r="F678">
            <v>590288.74</v>
          </cell>
          <cell r="G678">
            <v>786371.33</v>
          </cell>
          <cell r="H678">
            <v>197157.2</v>
          </cell>
          <cell r="I678">
            <v>-1074.6099999999999</v>
          </cell>
        </row>
        <row r="679">
          <cell r="A679" t="str">
            <v>2.1.1.10.12</v>
          </cell>
          <cell r="B679" t="str">
            <v>A</v>
          </cell>
          <cell r="C679">
            <v>2</v>
          </cell>
          <cell r="D679">
            <v>2707</v>
          </cell>
          <cell r="E679" t="str">
            <v>Encargos s/ Prov. de 13º Sal - F</v>
          </cell>
          <cell r="F679">
            <v>179597.34</v>
          </cell>
          <cell r="G679">
            <v>198295.05</v>
          </cell>
          <cell r="H679">
            <v>18697.71</v>
          </cell>
          <cell r="I679">
            <v>0</v>
          </cell>
        </row>
        <row r="680">
          <cell r="A680" t="str">
            <v>2.1.1.10.13</v>
          </cell>
          <cell r="B680" t="str">
            <v>A</v>
          </cell>
          <cell r="C680">
            <v>2</v>
          </cell>
          <cell r="D680">
            <v>2708</v>
          </cell>
          <cell r="E680" t="str">
            <v>Encargos s/ Prov. de 13º Sal - P</v>
          </cell>
          <cell r="F680">
            <v>10087.5</v>
          </cell>
          <cell r="G680">
            <v>20688.82</v>
          </cell>
          <cell r="H680">
            <v>10601.32</v>
          </cell>
          <cell r="I680">
            <v>0</v>
          </cell>
        </row>
        <row r="681">
          <cell r="A681" t="str">
            <v>2.1.1.11</v>
          </cell>
          <cell r="B681" t="str">
            <v>S</v>
          </cell>
          <cell r="C681">
            <v>2</v>
          </cell>
          <cell r="D681">
            <v>1598</v>
          </cell>
          <cell r="E681" t="str">
            <v>Provisões p/ Contingências</v>
          </cell>
          <cell r="F681">
            <v>1514656.47</v>
          </cell>
          <cell r="G681">
            <v>510000</v>
          </cell>
          <cell r="H681">
            <v>397131.42</v>
          </cell>
          <cell r="I681">
            <v>-1401787.89</v>
          </cell>
        </row>
        <row r="682">
          <cell r="A682" t="str">
            <v>2.1.1.11.01</v>
          </cell>
          <cell r="B682" t="str">
            <v>A</v>
          </cell>
          <cell r="C682">
            <v>2</v>
          </cell>
          <cell r="D682">
            <v>1600</v>
          </cell>
          <cell r="E682" t="str">
            <v>Provisão p/ Contingências Trabal</v>
          </cell>
          <cell r="F682">
            <v>973552.17</v>
          </cell>
          <cell r="G682">
            <v>0</v>
          </cell>
          <cell r="H682">
            <v>232451.79</v>
          </cell>
          <cell r="I682">
            <v>-1206003.96</v>
          </cell>
        </row>
        <row r="683">
          <cell r="A683" t="str">
            <v>2.1.1.11.02</v>
          </cell>
          <cell r="B683" t="str">
            <v>A</v>
          </cell>
          <cell r="C683">
            <v>2</v>
          </cell>
          <cell r="D683">
            <v>1602</v>
          </cell>
          <cell r="E683" t="str">
            <v>Provisão p/ Contingências Cíveis</v>
          </cell>
          <cell r="F683">
            <v>541104.30000000005</v>
          </cell>
          <cell r="G683">
            <v>510000</v>
          </cell>
          <cell r="H683">
            <v>164679.63</v>
          </cell>
          <cell r="I683">
            <v>-195783.93</v>
          </cell>
        </row>
        <row r="684">
          <cell r="A684" t="str">
            <v>2.1.1.12</v>
          </cell>
          <cell r="B684" t="str">
            <v>S</v>
          </cell>
          <cell r="C684">
            <v>2</v>
          </cell>
          <cell r="D684">
            <v>1615</v>
          </cell>
          <cell r="E684" t="str">
            <v>Receita Diferida Curto Prazo</v>
          </cell>
          <cell r="F684">
            <v>6080967.2599999998</v>
          </cell>
          <cell r="G684">
            <v>506747.27</v>
          </cell>
          <cell r="H684">
            <v>506747.27</v>
          </cell>
          <cell r="I684">
            <v>-6080967.2599999998</v>
          </cell>
        </row>
        <row r="685">
          <cell r="A685" t="str">
            <v>2.1.1.12.01</v>
          </cell>
          <cell r="B685" t="str">
            <v>A</v>
          </cell>
          <cell r="C685">
            <v>2</v>
          </cell>
          <cell r="D685">
            <v>1616</v>
          </cell>
          <cell r="E685" t="str">
            <v>Rec. Dif. Projeto TEGRAM - CP</v>
          </cell>
          <cell r="F685">
            <v>6080967.2599999998</v>
          </cell>
          <cell r="G685">
            <v>506747.27</v>
          </cell>
          <cell r="H685">
            <v>506747.27</v>
          </cell>
          <cell r="I685">
            <v>-6080967.2599999998</v>
          </cell>
        </row>
        <row r="686">
          <cell r="A686" t="str">
            <v>2.1.1.13</v>
          </cell>
          <cell r="B686" t="str">
            <v>S</v>
          </cell>
          <cell r="C686">
            <v>2</v>
          </cell>
          <cell r="D686">
            <v>2561</v>
          </cell>
          <cell r="E686" t="str">
            <v>Retenções Contratuais</v>
          </cell>
          <cell r="F686">
            <v>0</v>
          </cell>
          <cell r="G686">
            <v>25429.82</v>
          </cell>
          <cell r="H686">
            <v>25429.82</v>
          </cell>
          <cell r="I686">
            <v>0</v>
          </cell>
        </row>
        <row r="687">
          <cell r="A687" t="str">
            <v>2.1.1.13.01</v>
          </cell>
          <cell r="B687" t="str">
            <v>A</v>
          </cell>
          <cell r="C687">
            <v>2</v>
          </cell>
          <cell r="D687">
            <v>2562</v>
          </cell>
          <cell r="E687" t="str">
            <v>Intern. Marítima - Contrato nº 0</v>
          </cell>
          <cell r="F687">
            <v>0</v>
          </cell>
          <cell r="G687">
            <v>7365.68</v>
          </cell>
          <cell r="H687">
            <v>7365.68</v>
          </cell>
          <cell r="I687">
            <v>0</v>
          </cell>
        </row>
        <row r="688">
          <cell r="A688" t="str">
            <v>2.1.1.13.02</v>
          </cell>
          <cell r="B688" t="str">
            <v>A</v>
          </cell>
          <cell r="C688">
            <v>2</v>
          </cell>
          <cell r="D688">
            <v>2563</v>
          </cell>
          <cell r="E688" t="str">
            <v>Maxtec - Contrato nº 028/2016</v>
          </cell>
          <cell r="F688">
            <v>0</v>
          </cell>
          <cell r="G688">
            <v>7553.74</v>
          </cell>
          <cell r="H688">
            <v>7553.74</v>
          </cell>
          <cell r="I688">
            <v>0</v>
          </cell>
        </row>
        <row r="689">
          <cell r="A689" t="str">
            <v>2.1.1.13.03</v>
          </cell>
          <cell r="B689" t="str">
            <v>A</v>
          </cell>
          <cell r="C689">
            <v>2</v>
          </cell>
          <cell r="D689">
            <v>2976</v>
          </cell>
          <cell r="E689" t="str">
            <v>Nórcia Vigilância - Contrato nº</v>
          </cell>
          <cell r="F689">
            <v>0</v>
          </cell>
          <cell r="G689">
            <v>10510.4</v>
          </cell>
          <cell r="H689">
            <v>10510.4</v>
          </cell>
          <cell r="I689">
            <v>0</v>
          </cell>
        </row>
        <row r="690">
          <cell r="A690" t="str">
            <v>2.2</v>
          </cell>
          <cell r="B690" t="str">
            <v>S</v>
          </cell>
          <cell r="C690">
            <v>2</v>
          </cell>
          <cell r="D690">
            <v>726</v>
          </cell>
          <cell r="E690" t="str">
            <v>Passivo Não Circulante</v>
          </cell>
          <cell r="F690">
            <v>435129210.42000002</v>
          </cell>
          <cell r="G690">
            <v>506747.27</v>
          </cell>
          <cell r="H690">
            <v>703144.58</v>
          </cell>
          <cell r="I690">
            <v>-435325607.73000002</v>
          </cell>
        </row>
        <row r="691">
          <cell r="A691" t="str">
            <v>2.2.1</v>
          </cell>
          <cell r="B691" t="str">
            <v>S</v>
          </cell>
          <cell r="C691">
            <v>2</v>
          </cell>
          <cell r="D691">
            <v>727</v>
          </cell>
          <cell r="E691" t="str">
            <v>Exigível a Longo Prazo</v>
          </cell>
          <cell r="F691">
            <v>435129210.42000002</v>
          </cell>
          <cell r="G691">
            <v>506747.27</v>
          </cell>
          <cell r="H691">
            <v>703144.58</v>
          </cell>
          <cell r="I691">
            <v>-435325607.73000002</v>
          </cell>
        </row>
        <row r="692">
          <cell r="A692" t="str">
            <v>2.2.1.01</v>
          </cell>
          <cell r="B692" t="str">
            <v>S</v>
          </cell>
          <cell r="C692">
            <v>2</v>
          </cell>
          <cell r="D692">
            <v>728</v>
          </cell>
          <cell r="E692" t="str">
            <v>Convênios à Comprovar</v>
          </cell>
          <cell r="F692">
            <v>336818954.05000001</v>
          </cell>
          <cell r="G692">
            <v>0</v>
          </cell>
          <cell r="H692">
            <v>703144.58</v>
          </cell>
          <cell r="I692">
            <v>-337522098.63</v>
          </cell>
        </row>
        <row r="693">
          <cell r="A693" t="str">
            <v>2.2.1.01.01</v>
          </cell>
          <cell r="B693" t="str">
            <v>A</v>
          </cell>
          <cell r="C693">
            <v>2</v>
          </cell>
          <cell r="D693">
            <v>729</v>
          </cell>
          <cell r="E693" t="str">
            <v>Convênio DNIT/AQ/173/2003/00 - P</v>
          </cell>
          <cell r="F693">
            <v>248773205.41999999</v>
          </cell>
          <cell r="G693">
            <v>0</v>
          </cell>
          <cell r="H693">
            <v>703144.58</v>
          </cell>
          <cell r="I693">
            <v>-249476350</v>
          </cell>
        </row>
        <row r="694">
          <cell r="A694" t="str">
            <v>2.2.1.01.02</v>
          </cell>
          <cell r="B694" t="str">
            <v>A</v>
          </cell>
          <cell r="C694">
            <v>2</v>
          </cell>
          <cell r="D694">
            <v>730</v>
          </cell>
          <cell r="E694" t="str">
            <v>Convênio DNIT AQ 00.01.0226/2004</v>
          </cell>
          <cell r="F694">
            <v>571251.17000000004</v>
          </cell>
          <cell r="G694">
            <v>0</v>
          </cell>
          <cell r="H694">
            <v>0</v>
          </cell>
          <cell r="I694">
            <v>-571251.17000000004</v>
          </cell>
        </row>
        <row r="695">
          <cell r="A695" t="str">
            <v>2.2.1.01.03</v>
          </cell>
          <cell r="B695" t="str">
            <v>A</v>
          </cell>
          <cell r="C695">
            <v>2</v>
          </cell>
          <cell r="D695">
            <v>731</v>
          </cell>
          <cell r="E695" t="str">
            <v>Convênio SEP/001/2007 - P</v>
          </cell>
          <cell r="F695">
            <v>16207119.6</v>
          </cell>
          <cell r="G695">
            <v>0</v>
          </cell>
          <cell r="H695">
            <v>0</v>
          </cell>
          <cell r="I695">
            <v>-16207119.6</v>
          </cell>
        </row>
        <row r="696">
          <cell r="A696" t="str">
            <v>2.2.1.01.04</v>
          </cell>
          <cell r="B696" t="str">
            <v>A</v>
          </cell>
          <cell r="C696">
            <v>2</v>
          </cell>
          <cell r="D696">
            <v>1470</v>
          </cell>
          <cell r="E696" t="str">
            <v>Termo de Compromisso SEP/012/201</v>
          </cell>
          <cell r="F696">
            <v>40992348.109999999</v>
          </cell>
          <cell r="G696">
            <v>0</v>
          </cell>
          <cell r="H696">
            <v>0</v>
          </cell>
          <cell r="I696">
            <v>-40992348.109999999</v>
          </cell>
        </row>
        <row r="697">
          <cell r="A697" t="str">
            <v>2.2.1.01.05</v>
          </cell>
          <cell r="B697" t="str">
            <v>A</v>
          </cell>
          <cell r="C697">
            <v>2</v>
          </cell>
          <cell r="D697">
            <v>1964</v>
          </cell>
          <cell r="E697" t="str">
            <v>Termo de Compromisso SEP/04/2014</v>
          </cell>
          <cell r="F697">
            <v>30275029.75</v>
          </cell>
          <cell r="G697">
            <v>0</v>
          </cell>
          <cell r="H697">
            <v>0</v>
          </cell>
          <cell r="I697">
            <v>-30275029.75</v>
          </cell>
        </row>
        <row r="698">
          <cell r="A698" t="str">
            <v>2.2.1.04</v>
          </cell>
          <cell r="B698" t="str">
            <v>S</v>
          </cell>
          <cell r="C698">
            <v>2</v>
          </cell>
          <cell r="D698">
            <v>1617</v>
          </cell>
          <cell r="E698" t="str">
            <v>Receita Diferida Longo Prazo</v>
          </cell>
          <cell r="F698">
            <v>98310256.370000005</v>
          </cell>
          <cell r="G698">
            <v>506747.27</v>
          </cell>
          <cell r="H698">
            <v>0</v>
          </cell>
          <cell r="I698">
            <v>-97803509.099999994</v>
          </cell>
        </row>
        <row r="699">
          <cell r="A699" t="str">
            <v>2.2.1.04.01</v>
          </cell>
          <cell r="B699" t="str">
            <v>A</v>
          </cell>
          <cell r="C699">
            <v>2</v>
          </cell>
          <cell r="D699">
            <v>1618</v>
          </cell>
          <cell r="E699" t="str">
            <v>Rec. Dif. Projeto TEGRAM - LP</v>
          </cell>
          <cell r="F699">
            <v>98310256.370000005</v>
          </cell>
          <cell r="G699">
            <v>506747.27</v>
          </cell>
          <cell r="H699">
            <v>0</v>
          </cell>
          <cell r="I699">
            <v>-97803509.099999994</v>
          </cell>
        </row>
        <row r="700">
          <cell r="A700" t="str">
            <v>2.3</v>
          </cell>
          <cell r="B700" t="str">
            <v>S</v>
          </cell>
          <cell r="C700">
            <v>2</v>
          </cell>
          <cell r="D700">
            <v>734</v>
          </cell>
          <cell r="E700" t="str">
            <v>Passivo de Compensação</v>
          </cell>
          <cell r="F700">
            <v>88283872.469999999</v>
          </cell>
          <cell r="G700">
            <v>0</v>
          </cell>
          <cell r="H700">
            <v>0</v>
          </cell>
          <cell r="I700">
            <v>-88283872.469999999</v>
          </cell>
        </row>
        <row r="701">
          <cell r="A701" t="str">
            <v>2.3.1</v>
          </cell>
          <cell r="B701" t="str">
            <v>S</v>
          </cell>
          <cell r="C701">
            <v>2</v>
          </cell>
          <cell r="D701">
            <v>735</v>
          </cell>
          <cell r="E701" t="str">
            <v>Convênio Estado/União</v>
          </cell>
          <cell r="F701">
            <v>88283872.469999999</v>
          </cell>
          <cell r="G701">
            <v>0</v>
          </cell>
          <cell r="H701">
            <v>0</v>
          </cell>
          <cell r="I701">
            <v>-88283872.469999999</v>
          </cell>
        </row>
        <row r="702">
          <cell r="A702" t="str">
            <v>2.3.1.01</v>
          </cell>
          <cell r="B702" t="str">
            <v>S</v>
          </cell>
          <cell r="C702">
            <v>2</v>
          </cell>
          <cell r="D702">
            <v>736</v>
          </cell>
          <cell r="E702" t="str">
            <v>Bens Oriundos da Codomar</v>
          </cell>
          <cell r="F702">
            <v>88283872.469999999</v>
          </cell>
          <cell r="G702">
            <v>0</v>
          </cell>
          <cell r="H702">
            <v>0</v>
          </cell>
          <cell r="I702">
            <v>-88283872.469999999</v>
          </cell>
        </row>
        <row r="703">
          <cell r="A703" t="str">
            <v>2.3.1.01.01</v>
          </cell>
          <cell r="B703" t="str">
            <v>A</v>
          </cell>
          <cell r="C703">
            <v>2</v>
          </cell>
          <cell r="D703">
            <v>737</v>
          </cell>
          <cell r="E703" t="str">
            <v>Bens Móveis</v>
          </cell>
          <cell r="F703">
            <v>1588934.94</v>
          </cell>
          <cell r="G703">
            <v>0</v>
          </cell>
          <cell r="H703">
            <v>0</v>
          </cell>
          <cell r="I703">
            <v>-1588934.94</v>
          </cell>
        </row>
        <row r="704">
          <cell r="A704" t="str">
            <v>2.3.1.01.02</v>
          </cell>
          <cell r="B704" t="str">
            <v>A</v>
          </cell>
          <cell r="C704">
            <v>2</v>
          </cell>
          <cell r="D704">
            <v>738</v>
          </cell>
          <cell r="E704" t="str">
            <v>Bens Imóveis</v>
          </cell>
          <cell r="F704">
            <v>86694937.530000001</v>
          </cell>
          <cell r="G704">
            <v>0</v>
          </cell>
          <cell r="H704">
            <v>0</v>
          </cell>
          <cell r="I704">
            <v>-86694937.530000001</v>
          </cell>
        </row>
        <row r="705">
          <cell r="A705" t="str">
            <v>2.4</v>
          </cell>
          <cell r="B705" t="str">
            <v>S</v>
          </cell>
          <cell r="C705">
            <v>2</v>
          </cell>
          <cell r="D705">
            <v>739</v>
          </cell>
          <cell r="E705" t="str">
            <v>Patrimônio Líquido</v>
          </cell>
          <cell r="F705">
            <v>476111539.93000001</v>
          </cell>
          <cell r="G705">
            <v>0</v>
          </cell>
          <cell r="H705">
            <v>0</v>
          </cell>
          <cell r="I705">
            <v>-476111539.93000001</v>
          </cell>
        </row>
        <row r="706">
          <cell r="A706" t="str">
            <v>2.4.1</v>
          </cell>
          <cell r="B706" t="str">
            <v>S</v>
          </cell>
          <cell r="C706">
            <v>2</v>
          </cell>
          <cell r="D706">
            <v>740</v>
          </cell>
          <cell r="E706" t="str">
            <v>Capital Realizado</v>
          </cell>
          <cell r="F706">
            <v>350781028.35000002</v>
          </cell>
          <cell r="G706">
            <v>0</v>
          </cell>
          <cell r="H706">
            <v>0</v>
          </cell>
          <cell r="I706">
            <v>-350781028.35000002</v>
          </cell>
        </row>
        <row r="707">
          <cell r="A707" t="str">
            <v>2.4.1.02</v>
          </cell>
          <cell r="B707" t="str">
            <v>A</v>
          </cell>
          <cell r="C707">
            <v>2</v>
          </cell>
          <cell r="D707">
            <v>3829</v>
          </cell>
          <cell r="E707" t="str">
            <v>Capital Subscrito</v>
          </cell>
          <cell r="F707">
            <v>355781028.35000002</v>
          </cell>
          <cell r="G707">
            <v>0</v>
          </cell>
          <cell r="H707">
            <v>0</v>
          </cell>
          <cell r="I707">
            <v>-355781028.35000002</v>
          </cell>
        </row>
        <row r="708">
          <cell r="A708" t="str">
            <v>2.4.1.03</v>
          </cell>
          <cell r="B708" t="str">
            <v>A</v>
          </cell>
          <cell r="C708">
            <v>2</v>
          </cell>
          <cell r="D708">
            <v>3830</v>
          </cell>
          <cell r="E708" t="str">
            <v>Capital à Integralizar</v>
          </cell>
          <cell r="F708">
            <v>5000000</v>
          </cell>
          <cell r="G708">
            <v>0</v>
          </cell>
          <cell r="H708">
            <v>0</v>
          </cell>
          <cell r="I708">
            <v>5000000</v>
          </cell>
        </row>
        <row r="709">
          <cell r="A709" t="str">
            <v>2.4.2</v>
          </cell>
          <cell r="B709" t="str">
            <v>S</v>
          </cell>
          <cell r="C709">
            <v>2</v>
          </cell>
          <cell r="D709">
            <v>742</v>
          </cell>
          <cell r="E709" t="str">
            <v>Reservas</v>
          </cell>
          <cell r="F709">
            <v>125330511.58</v>
          </cell>
          <cell r="G709">
            <v>0</v>
          </cell>
          <cell r="H709">
            <v>0</v>
          </cell>
          <cell r="I709">
            <v>-125330511.58</v>
          </cell>
        </row>
        <row r="710">
          <cell r="A710" t="str">
            <v>2.4.2.02</v>
          </cell>
          <cell r="B710" t="str">
            <v>S</v>
          </cell>
          <cell r="C710">
            <v>2</v>
          </cell>
          <cell r="D710">
            <v>744</v>
          </cell>
          <cell r="E710" t="str">
            <v>Reservas de Lucros</v>
          </cell>
          <cell r="F710">
            <v>125330511.58</v>
          </cell>
          <cell r="G710">
            <v>0</v>
          </cell>
          <cell r="H710">
            <v>0</v>
          </cell>
          <cell r="I710">
            <v>-125330511.58</v>
          </cell>
        </row>
        <row r="711">
          <cell r="A711" t="str">
            <v>2.4.2.02.01</v>
          </cell>
          <cell r="B711" t="str">
            <v>A</v>
          </cell>
          <cell r="C711">
            <v>2</v>
          </cell>
          <cell r="D711">
            <v>745</v>
          </cell>
          <cell r="E711" t="str">
            <v>Redução IRPJ - ADENE</v>
          </cell>
          <cell r="F711">
            <v>19683568.43</v>
          </cell>
          <cell r="G711">
            <v>0</v>
          </cell>
          <cell r="H711">
            <v>0</v>
          </cell>
          <cell r="I711">
            <v>-19683568.43</v>
          </cell>
        </row>
        <row r="712">
          <cell r="A712" t="str">
            <v>2.4.2.02.02</v>
          </cell>
          <cell r="B712" t="str">
            <v>A</v>
          </cell>
          <cell r="C712">
            <v>2</v>
          </cell>
          <cell r="D712">
            <v>746</v>
          </cell>
          <cell r="E712" t="str">
            <v>Reserva Legal</v>
          </cell>
          <cell r="F712">
            <v>17611477</v>
          </cell>
          <cell r="G712">
            <v>0</v>
          </cell>
          <cell r="H712">
            <v>0</v>
          </cell>
          <cell r="I712">
            <v>-17611477</v>
          </cell>
        </row>
        <row r="713">
          <cell r="A713" t="str">
            <v>2.4.2.02.03</v>
          </cell>
          <cell r="B713" t="str">
            <v>A</v>
          </cell>
          <cell r="C713">
            <v>2</v>
          </cell>
          <cell r="D713">
            <v>747</v>
          </cell>
          <cell r="E713" t="str">
            <v>Reserva de Lucros a Realizar</v>
          </cell>
          <cell r="F713">
            <v>88035466.150000006</v>
          </cell>
          <cell r="G713">
            <v>0</v>
          </cell>
          <cell r="H713">
            <v>0</v>
          </cell>
          <cell r="I713">
            <v>-88035466.150000006</v>
          </cell>
        </row>
        <row r="714">
          <cell r="A714">
            <v>3</v>
          </cell>
          <cell r="B714" t="str">
            <v>S</v>
          </cell>
          <cell r="C714">
            <v>3</v>
          </cell>
          <cell r="D714">
            <v>760</v>
          </cell>
          <cell r="E714" t="str">
            <v>RESULTADO DO EXERCÍCIO</v>
          </cell>
          <cell r="F714">
            <v>55928530.770000003</v>
          </cell>
          <cell r="G714">
            <v>20229502.969999999</v>
          </cell>
          <cell r="H714">
            <v>21119308.370000001</v>
          </cell>
          <cell r="I714">
            <v>-56818336.170000002</v>
          </cell>
        </row>
        <row r="715">
          <cell r="A715" t="str">
            <v>3.1</v>
          </cell>
          <cell r="B715" t="str">
            <v>S</v>
          </cell>
          <cell r="C715">
            <v>3</v>
          </cell>
          <cell r="D715">
            <v>761</v>
          </cell>
          <cell r="E715" t="str">
            <v>Receita</v>
          </cell>
          <cell r="F715">
            <v>215343160.24000001</v>
          </cell>
          <cell r="G715">
            <v>2479704.33</v>
          </cell>
          <cell r="H715">
            <v>19983058.949999999</v>
          </cell>
          <cell r="I715">
            <v>-232846514.86000001</v>
          </cell>
        </row>
        <row r="716">
          <cell r="A716" t="str">
            <v>3.1.1</v>
          </cell>
          <cell r="B716" t="str">
            <v>S</v>
          </cell>
          <cell r="C716">
            <v>3</v>
          </cell>
          <cell r="D716">
            <v>762</v>
          </cell>
          <cell r="E716" t="str">
            <v>Receita Operacional</v>
          </cell>
          <cell r="F716">
            <v>245853429.69999999</v>
          </cell>
          <cell r="G716">
            <v>0</v>
          </cell>
          <cell r="H716">
            <v>19983058.949999999</v>
          </cell>
          <cell r="I716">
            <v>-265836488.65000001</v>
          </cell>
        </row>
        <row r="717">
          <cell r="A717" t="str">
            <v>3.1.1.01</v>
          </cell>
          <cell r="B717" t="str">
            <v>S</v>
          </cell>
          <cell r="C717">
            <v>3</v>
          </cell>
          <cell r="D717">
            <v>763</v>
          </cell>
          <cell r="E717" t="str">
            <v>Tarifas</v>
          </cell>
          <cell r="F717">
            <v>184150391.38</v>
          </cell>
          <cell r="G717">
            <v>0</v>
          </cell>
          <cell r="H717">
            <v>14845709.99</v>
          </cell>
          <cell r="I717">
            <v>-198996101.37</v>
          </cell>
        </row>
        <row r="718">
          <cell r="A718" t="str">
            <v>3.1.1.01.01</v>
          </cell>
          <cell r="B718" t="str">
            <v>A</v>
          </cell>
          <cell r="C718">
            <v>3</v>
          </cell>
          <cell r="D718">
            <v>764</v>
          </cell>
          <cell r="E718" t="str">
            <v>Tarifa I</v>
          </cell>
          <cell r="F718">
            <v>58855598.990000002</v>
          </cell>
          <cell r="G718">
            <v>0</v>
          </cell>
          <cell r="H718">
            <v>4640473.12</v>
          </cell>
          <cell r="I718">
            <v>-63496072.109999999</v>
          </cell>
        </row>
        <row r="719">
          <cell r="A719" t="str">
            <v>3.1.1.01.02</v>
          </cell>
          <cell r="B719" t="str">
            <v>A</v>
          </cell>
          <cell r="C719">
            <v>3</v>
          </cell>
          <cell r="D719">
            <v>765</v>
          </cell>
          <cell r="E719" t="str">
            <v>Tarifa II</v>
          </cell>
          <cell r="F719">
            <v>3397433.2</v>
          </cell>
          <cell r="G719">
            <v>0</v>
          </cell>
          <cell r="H719">
            <v>290434.75</v>
          </cell>
          <cell r="I719">
            <v>-3687867.95</v>
          </cell>
        </row>
        <row r="720">
          <cell r="A720" t="str">
            <v>3.1.1.01.03</v>
          </cell>
          <cell r="B720" t="str">
            <v>A</v>
          </cell>
          <cell r="C720">
            <v>3</v>
          </cell>
          <cell r="D720">
            <v>766</v>
          </cell>
          <cell r="E720" t="str">
            <v>Tarifa III</v>
          </cell>
          <cell r="F720">
            <v>85979244.079999998</v>
          </cell>
          <cell r="G720">
            <v>0</v>
          </cell>
          <cell r="H720">
            <v>7125909.5899999999</v>
          </cell>
          <cell r="I720">
            <v>-93105153.670000002</v>
          </cell>
        </row>
        <row r="721">
          <cell r="A721" t="str">
            <v>3.1.1.01.05</v>
          </cell>
          <cell r="B721" t="str">
            <v>A</v>
          </cell>
          <cell r="C721">
            <v>3</v>
          </cell>
          <cell r="D721">
            <v>768</v>
          </cell>
          <cell r="E721" t="str">
            <v>Tarifa V</v>
          </cell>
          <cell r="F721">
            <v>3826226.97</v>
          </cell>
          <cell r="G721">
            <v>0</v>
          </cell>
          <cell r="H721">
            <v>322254.06</v>
          </cell>
          <cell r="I721">
            <v>-4148481.03</v>
          </cell>
        </row>
        <row r="722">
          <cell r="A722" t="str">
            <v>3.1.1.01.07</v>
          </cell>
          <cell r="B722" t="str">
            <v>A</v>
          </cell>
          <cell r="C722">
            <v>3</v>
          </cell>
          <cell r="D722">
            <v>770</v>
          </cell>
          <cell r="E722" t="str">
            <v>Tarifa VII</v>
          </cell>
          <cell r="F722">
            <v>2832459.22</v>
          </cell>
          <cell r="G722">
            <v>0</v>
          </cell>
          <cell r="H722">
            <v>204411.75</v>
          </cell>
          <cell r="I722">
            <v>-3036870.97</v>
          </cell>
        </row>
        <row r="723">
          <cell r="A723" t="str">
            <v>3.1.1.01.09</v>
          </cell>
          <cell r="B723" t="str">
            <v>A</v>
          </cell>
          <cell r="C723">
            <v>3</v>
          </cell>
          <cell r="D723">
            <v>772</v>
          </cell>
          <cell r="E723" t="str">
            <v>Tarifa VIII Abicagem</v>
          </cell>
          <cell r="F723">
            <v>485554.28</v>
          </cell>
          <cell r="G723">
            <v>0</v>
          </cell>
          <cell r="H723">
            <v>41940.559999999998</v>
          </cell>
          <cell r="I723">
            <v>-527494.84</v>
          </cell>
        </row>
        <row r="724">
          <cell r="A724" t="str">
            <v>3.1.1.01.10</v>
          </cell>
          <cell r="B724" t="str">
            <v>A</v>
          </cell>
          <cell r="C724">
            <v>3</v>
          </cell>
          <cell r="D724">
            <v>773</v>
          </cell>
          <cell r="E724" t="str">
            <v>Tarifa IX</v>
          </cell>
          <cell r="F724">
            <v>28773874.640000001</v>
          </cell>
          <cell r="G724">
            <v>0</v>
          </cell>
          <cell r="H724">
            <v>2220286.16</v>
          </cell>
          <cell r="I724">
            <v>-30994160.800000001</v>
          </cell>
        </row>
        <row r="725">
          <cell r="A725" t="str">
            <v>3.1.1.02</v>
          </cell>
          <cell r="B725" t="str">
            <v>S</v>
          </cell>
          <cell r="C725">
            <v>3</v>
          </cell>
          <cell r="D725">
            <v>774</v>
          </cell>
          <cell r="E725" t="str">
            <v>Outras Receitas Operacionais</v>
          </cell>
          <cell r="F725">
            <v>61703038.32</v>
          </cell>
          <cell r="G725">
            <v>0</v>
          </cell>
          <cell r="H725">
            <v>5137348.96</v>
          </cell>
          <cell r="I725">
            <v>-66840387.280000001</v>
          </cell>
        </row>
        <row r="726">
          <cell r="A726" t="str">
            <v>3.1.1.02.01</v>
          </cell>
          <cell r="B726" t="str">
            <v>A</v>
          </cell>
          <cell r="C726">
            <v>3</v>
          </cell>
          <cell r="D726">
            <v>775</v>
          </cell>
          <cell r="E726" t="str">
            <v>Arrendamento - Tarifa X</v>
          </cell>
          <cell r="F726">
            <v>32245000.390000001</v>
          </cell>
          <cell r="G726">
            <v>0</v>
          </cell>
          <cell r="H726">
            <v>3283894.63</v>
          </cell>
          <cell r="I726">
            <v>-35528895.020000003</v>
          </cell>
        </row>
        <row r="727">
          <cell r="A727" t="str">
            <v>3.1.1.02.04</v>
          </cell>
          <cell r="B727" t="str">
            <v>A</v>
          </cell>
          <cell r="C727">
            <v>3</v>
          </cell>
          <cell r="D727">
            <v>778</v>
          </cell>
          <cell r="E727" t="str">
            <v>Receitas Eventuais</v>
          </cell>
          <cell r="F727">
            <v>233967.01</v>
          </cell>
          <cell r="G727">
            <v>0</v>
          </cell>
          <cell r="H727">
            <v>1076.3</v>
          </cell>
          <cell r="I727">
            <v>-235043.31</v>
          </cell>
        </row>
        <row r="728">
          <cell r="A728" t="str">
            <v>3.1.1.02.05</v>
          </cell>
          <cell r="B728" t="str">
            <v>A</v>
          </cell>
          <cell r="C728">
            <v>3</v>
          </cell>
          <cell r="D728">
            <v>1406</v>
          </cell>
          <cell r="E728" t="str">
            <v>Arrendamento TEGRAM - Op. Negóci</v>
          </cell>
          <cell r="F728">
            <v>5292075.3600000003</v>
          </cell>
          <cell r="G728">
            <v>0</v>
          </cell>
          <cell r="H728">
            <v>481097.76</v>
          </cell>
          <cell r="I728">
            <v>-5773173.1200000001</v>
          </cell>
        </row>
        <row r="729">
          <cell r="A729" t="str">
            <v>3.1.1.02.06</v>
          </cell>
          <cell r="B729" t="str">
            <v>A</v>
          </cell>
          <cell r="C729">
            <v>3</v>
          </cell>
          <cell r="D729">
            <v>1407</v>
          </cell>
          <cell r="E729" t="str">
            <v>Arrendamento TEGRAM - Downpaymen</v>
          </cell>
          <cell r="F729">
            <v>282144.61</v>
          </cell>
          <cell r="G729">
            <v>0</v>
          </cell>
          <cell r="H729">
            <v>25649.51</v>
          </cell>
          <cell r="I729">
            <v>-307794.12</v>
          </cell>
        </row>
        <row r="730">
          <cell r="A730" t="str">
            <v>3.1.1.02.07</v>
          </cell>
          <cell r="B730" t="str">
            <v>A</v>
          </cell>
          <cell r="C730">
            <v>3</v>
          </cell>
          <cell r="D730">
            <v>1474</v>
          </cell>
          <cell r="E730" t="str">
            <v>Arrendamento - Outorga Variavel</v>
          </cell>
          <cell r="F730">
            <v>23649850.949999999</v>
          </cell>
          <cell r="G730">
            <v>0</v>
          </cell>
          <cell r="H730">
            <v>1345630.76</v>
          </cell>
          <cell r="I730">
            <v>-24995481.710000001</v>
          </cell>
        </row>
        <row r="731">
          <cell r="A731" t="str">
            <v>3.1.2</v>
          </cell>
          <cell r="B731" t="str">
            <v>S</v>
          </cell>
          <cell r="C731">
            <v>3</v>
          </cell>
          <cell r="D731">
            <v>779</v>
          </cell>
          <cell r="E731" t="str">
            <v>(-) Deduções da Receita Bruta</v>
          </cell>
          <cell r="F731">
            <v>30510269.460000001</v>
          </cell>
          <cell r="G731">
            <v>2479704.33</v>
          </cell>
          <cell r="H731">
            <v>0</v>
          </cell>
          <cell r="I731">
            <v>32989973.789999999</v>
          </cell>
        </row>
        <row r="732">
          <cell r="A732" t="str">
            <v>3.1.2.01</v>
          </cell>
          <cell r="B732" t="str">
            <v>S</v>
          </cell>
          <cell r="C732">
            <v>3</v>
          </cell>
          <cell r="D732">
            <v>780</v>
          </cell>
          <cell r="E732" t="str">
            <v>Impostos s/ Faturamento</v>
          </cell>
          <cell r="F732">
            <v>30510269.460000001</v>
          </cell>
          <cell r="G732">
            <v>2479704.33</v>
          </cell>
          <cell r="H732">
            <v>0</v>
          </cell>
          <cell r="I732">
            <v>32989973.789999999</v>
          </cell>
        </row>
        <row r="733">
          <cell r="A733" t="str">
            <v>3.1.2.01.01</v>
          </cell>
          <cell r="B733" t="str">
            <v>A</v>
          </cell>
          <cell r="C733">
            <v>3</v>
          </cell>
          <cell r="D733">
            <v>781</v>
          </cell>
          <cell r="E733" t="str">
            <v>PIS/PASEP</v>
          </cell>
          <cell r="F733">
            <v>4056581.6</v>
          </cell>
          <cell r="G733">
            <v>329720.48</v>
          </cell>
          <cell r="H733">
            <v>0</v>
          </cell>
          <cell r="I733">
            <v>4386302.08</v>
          </cell>
        </row>
        <row r="734">
          <cell r="A734" t="str">
            <v>3.1.2.01.02</v>
          </cell>
          <cell r="B734" t="str">
            <v>A</v>
          </cell>
          <cell r="C734">
            <v>3</v>
          </cell>
          <cell r="D734">
            <v>782</v>
          </cell>
          <cell r="E734" t="str">
            <v>COFINS</v>
          </cell>
          <cell r="F734">
            <v>18684860.66</v>
          </cell>
          <cell r="G734">
            <v>1518712.48</v>
          </cell>
          <cell r="H734">
            <v>0</v>
          </cell>
          <cell r="I734">
            <v>20203573.140000001</v>
          </cell>
        </row>
        <row r="735">
          <cell r="A735" t="str">
            <v>3.1.2.01.03</v>
          </cell>
          <cell r="B735" t="str">
            <v>A</v>
          </cell>
          <cell r="C735">
            <v>3</v>
          </cell>
          <cell r="D735">
            <v>783</v>
          </cell>
          <cell r="E735" t="str">
            <v>ISS</v>
          </cell>
          <cell r="F735">
            <v>7768827.2000000002</v>
          </cell>
          <cell r="G735">
            <v>631271.37</v>
          </cell>
          <cell r="H735">
            <v>0</v>
          </cell>
          <cell r="I735">
            <v>8400098.5700000003</v>
          </cell>
        </row>
        <row r="736">
          <cell r="A736" t="str">
            <v>3.2</v>
          </cell>
          <cell r="B736" t="str">
            <v>S</v>
          </cell>
          <cell r="C736">
            <v>3</v>
          </cell>
          <cell r="D736">
            <v>787</v>
          </cell>
          <cell r="E736" t="str">
            <v>Custos e Despesas</v>
          </cell>
          <cell r="F736">
            <v>159414629.47</v>
          </cell>
          <cell r="G736">
            <v>17749798.640000001</v>
          </cell>
          <cell r="H736">
            <v>1136249.42</v>
          </cell>
          <cell r="I736">
            <v>176028178.69</v>
          </cell>
        </row>
        <row r="737">
          <cell r="A737" t="str">
            <v>3.2.1</v>
          </cell>
          <cell r="B737" t="str">
            <v>S</v>
          </cell>
          <cell r="C737">
            <v>3</v>
          </cell>
          <cell r="D737">
            <v>788</v>
          </cell>
          <cell r="E737" t="str">
            <v>Custos Operacionais</v>
          </cell>
          <cell r="F737">
            <v>53603329.390000001</v>
          </cell>
          <cell r="G737">
            <v>8046048.7800000003</v>
          </cell>
          <cell r="H737">
            <v>83983.91</v>
          </cell>
          <cell r="I737">
            <v>61565394.259999998</v>
          </cell>
        </row>
        <row r="738">
          <cell r="A738" t="str">
            <v>3.2.1.01</v>
          </cell>
          <cell r="B738" t="str">
            <v>S</v>
          </cell>
          <cell r="C738">
            <v>3</v>
          </cell>
          <cell r="D738">
            <v>789</v>
          </cell>
          <cell r="E738" t="str">
            <v>Custos com Pessoal</v>
          </cell>
          <cell r="F738">
            <v>23106181.16</v>
          </cell>
          <cell r="G738">
            <v>2684251.19</v>
          </cell>
          <cell r="H738">
            <v>83983.91</v>
          </cell>
          <cell r="I738">
            <v>25706448.440000001</v>
          </cell>
        </row>
        <row r="739">
          <cell r="A739" t="str">
            <v>3.2.1.01.01</v>
          </cell>
          <cell r="B739" t="str">
            <v>S</v>
          </cell>
          <cell r="C739">
            <v>3</v>
          </cell>
          <cell r="D739">
            <v>790</v>
          </cell>
          <cell r="E739" t="str">
            <v>Custos com Remuner. e Vantagens</v>
          </cell>
          <cell r="F739">
            <v>12301801.42</v>
          </cell>
          <cell r="G739">
            <v>1334551.81</v>
          </cell>
          <cell r="H739">
            <v>5638.56</v>
          </cell>
          <cell r="I739">
            <v>13630714.67</v>
          </cell>
        </row>
        <row r="740">
          <cell r="A740" t="str">
            <v>3.2.1.01.01.0001</v>
          </cell>
          <cell r="B740" t="str">
            <v>A</v>
          </cell>
          <cell r="C740">
            <v>3</v>
          </cell>
          <cell r="D740">
            <v>791</v>
          </cell>
          <cell r="E740" t="str">
            <v>Salários</v>
          </cell>
          <cell r="F740">
            <v>6355669.3499999996</v>
          </cell>
          <cell r="G740">
            <v>644844.96</v>
          </cell>
          <cell r="H740">
            <v>0</v>
          </cell>
          <cell r="I740">
            <v>7000514.3099999996</v>
          </cell>
        </row>
        <row r="741">
          <cell r="A741" t="str">
            <v>3.2.1.01.01.0002</v>
          </cell>
          <cell r="B741" t="str">
            <v>A</v>
          </cell>
          <cell r="C741">
            <v>3</v>
          </cell>
          <cell r="D741">
            <v>792</v>
          </cell>
          <cell r="E741" t="str">
            <v>Férias</v>
          </cell>
          <cell r="F741">
            <v>1409035</v>
          </cell>
          <cell r="G741">
            <v>131840.04</v>
          </cell>
          <cell r="H741">
            <v>0</v>
          </cell>
          <cell r="I741">
            <v>1540875.04</v>
          </cell>
        </row>
        <row r="742">
          <cell r="A742" t="str">
            <v>3.2.1.01.01.0003</v>
          </cell>
          <cell r="B742" t="str">
            <v>A</v>
          </cell>
          <cell r="C742">
            <v>3</v>
          </cell>
          <cell r="D742">
            <v>793</v>
          </cell>
          <cell r="E742" t="str">
            <v>13º Salários</v>
          </cell>
          <cell r="F742">
            <v>923254.62</v>
          </cell>
          <cell r="G742">
            <v>96585.59</v>
          </cell>
          <cell r="H742">
            <v>0</v>
          </cell>
          <cell r="I742">
            <v>1019840.21</v>
          </cell>
        </row>
        <row r="743">
          <cell r="A743" t="str">
            <v>3.2.1.01.01.0004</v>
          </cell>
          <cell r="B743" t="str">
            <v>A</v>
          </cell>
          <cell r="C743">
            <v>3</v>
          </cell>
          <cell r="D743">
            <v>794</v>
          </cell>
          <cell r="E743" t="str">
            <v>Diárias - Negócios</v>
          </cell>
          <cell r="F743">
            <v>46002.45</v>
          </cell>
          <cell r="G743">
            <v>1532.77</v>
          </cell>
          <cell r="H743">
            <v>0</v>
          </cell>
          <cell r="I743">
            <v>47535.22</v>
          </cell>
        </row>
        <row r="744">
          <cell r="A744" t="str">
            <v>3.2.1.01.01.0005</v>
          </cell>
          <cell r="B744" t="str">
            <v>A</v>
          </cell>
          <cell r="C744">
            <v>3</v>
          </cell>
          <cell r="D744">
            <v>795</v>
          </cell>
          <cell r="E744" t="str">
            <v>Adicional tempo de Serviços</v>
          </cell>
          <cell r="F744">
            <v>193984.88</v>
          </cell>
          <cell r="G744">
            <v>17345.86</v>
          </cell>
          <cell r="H744">
            <v>0</v>
          </cell>
          <cell r="I744">
            <v>211330.74</v>
          </cell>
        </row>
        <row r="745">
          <cell r="A745" t="str">
            <v>3.2.1.01.01.0006</v>
          </cell>
          <cell r="B745" t="str">
            <v>A</v>
          </cell>
          <cell r="C745">
            <v>3</v>
          </cell>
          <cell r="D745">
            <v>796</v>
          </cell>
          <cell r="E745" t="str">
            <v>Adicional de Risco</v>
          </cell>
          <cell r="F745">
            <v>2565947.81</v>
          </cell>
          <cell r="G745">
            <v>261381.05</v>
          </cell>
          <cell r="H745">
            <v>0</v>
          </cell>
          <cell r="I745">
            <v>2827328.86</v>
          </cell>
        </row>
        <row r="746">
          <cell r="A746" t="str">
            <v>3.2.1.01.01.0007</v>
          </cell>
          <cell r="B746" t="str">
            <v>A</v>
          </cell>
          <cell r="C746">
            <v>3</v>
          </cell>
          <cell r="D746">
            <v>797</v>
          </cell>
          <cell r="E746" t="str">
            <v>Grat. Serviços Extraordinarios</v>
          </cell>
          <cell r="F746">
            <v>247555.54</v>
          </cell>
          <cell r="G746">
            <v>28813.69</v>
          </cell>
          <cell r="H746">
            <v>0</v>
          </cell>
          <cell r="I746">
            <v>276369.23</v>
          </cell>
        </row>
        <row r="747">
          <cell r="A747" t="str">
            <v>3.2.1.01.01.0009</v>
          </cell>
          <cell r="B747" t="str">
            <v>A</v>
          </cell>
          <cell r="C747">
            <v>3</v>
          </cell>
          <cell r="D747">
            <v>799</v>
          </cell>
          <cell r="E747" t="str">
            <v>Abono Pecuniário</v>
          </cell>
          <cell r="F747">
            <v>225893.09</v>
          </cell>
          <cell r="G747">
            <v>4715.04</v>
          </cell>
          <cell r="H747">
            <v>0</v>
          </cell>
          <cell r="I747">
            <v>230608.13</v>
          </cell>
        </row>
        <row r="748">
          <cell r="A748" t="str">
            <v>3.2.1.01.01.0010</v>
          </cell>
          <cell r="B748" t="str">
            <v>A</v>
          </cell>
          <cell r="C748">
            <v>3</v>
          </cell>
          <cell r="D748">
            <v>800</v>
          </cell>
          <cell r="E748" t="str">
            <v>Adicional Noturno</v>
          </cell>
          <cell r="F748">
            <v>334513.99</v>
          </cell>
          <cell r="G748">
            <v>50052.5</v>
          </cell>
          <cell r="H748">
            <v>0</v>
          </cell>
          <cell r="I748">
            <v>384566.49</v>
          </cell>
        </row>
        <row r="749">
          <cell r="A749" t="str">
            <v>3.2.1.01.01.0011</v>
          </cell>
          <cell r="B749" t="str">
            <v>A</v>
          </cell>
          <cell r="C749">
            <v>3</v>
          </cell>
          <cell r="D749">
            <v>801</v>
          </cell>
          <cell r="E749" t="str">
            <v>Função Grat. Incorporada</v>
          </cell>
          <cell r="F749">
            <v>54675.54</v>
          </cell>
          <cell r="G749">
            <v>5410.56</v>
          </cell>
          <cell r="H749">
            <v>0</v>
          </cell>
          <cell r="I749">
            <v>60086.1</v>
          </cell>
        </row>
        <row r="750">
          <cell r="A750" t="str">
            <v>3.2.1.01.01.0012</v>
          </cell>
          <cell r="B750" t="str">
            <v>A</v>
          </cell>
          <cell r="C750">
            <v>3</v>
          </cell>
          <cell r="D750">
            <v>802</v>
          </cell>
          <cell r="E750" t="str">
            <v>Hora Extra</v>
          </cell>
          <cell r="F750">
            <v>56148.6</v>
          </cell>
          <cell r="G750">
            <v>81242.75</v>
          </cell>
          <cell r="H750">
            <v>0</v>
          </cell>
          <cell r="I750">
            <v>137391.35</v>
          </cell>
        </row>
        <row r="751">
          <cell r="A751" t="str">
            <v>3.2.1.01.01.0014</v>
          </cell>
          <cell r="B751" t="str">
            <v>A</v>
          </cell>
          <cell r="C751">
            <v>3</v>
          </cell>
          <cell r="D751">
            <v>1128</v>
          </cell>
          <cell r="E751" t="str">
            <v>Diárias - Treinamento</v>
          </cell>
          <cell r="F751">
            <v>7498.26</v>
          </cell>
          <cell r="G751">
            <v>0</v>
          </cell>
          <cell r="H751">
            <v>0</v>
          </cell>
          <cell r="I751">
            <v>7498.26</v>
          </cell>
        </row>
        <row r="752">
          <cell r="A752" t="str">
            <v>3.2.1.01.01.0015</v>
          </cell>
          <cell r="B752" t="str">
            <v>A</v>
          </cell>
          <cell r="C752">
            <v>3</v>
          </cell>
          <cell r="D752">
            <v>1285</v>
          </cell>
          <cell r="E752" t="str">
            <v>Auxílio Dependente Especial</v>
          </cell>
          <cell r="F752">
            <v>44218</v>
          </cell>
          <cell r="G752">
            <v>4000</v>
          </cell>
          <cell r="H752">
            <v>0</v>
          </cell>
          <cell r="I752">
            <v>48218</v>
          </cell>
        </row>
        <row r="753">
          <cell r="A753" t="str">
            <v>3.2.1.01.01.0016</v>
          </cell>
          <cell r="B753" t="str">
            <v>A</v>
          </cell>
          <cell r="C753">
            <v>3</v>
          </cell>
          <cell r="D753">
            <v>1719</v>
          </cell>
          <cell r="E753" t="str">
            <v>Auxílio Creche/Escola</v>
          </cell>
          <cell r="F753">
            <v>80276.89</v>
          </cell>
          <cell r="G753">
            <v>6787</v>
          </cell>
          <cell r="H753">
            <v>0</v>
          </cell>
          <cell r="I753">
            <v>87063.89</v>
          </cell>
        </row>
        <row r="754">
          <cell r="A754" t="str">
            <v>3.2.1.01.01.0017</v>
          </cell>
          <cell r="B754" t="str">
            <v>A</v>
          </cell>
          <cell r="C754">
            <v>3</v>
          </cell>
          <cell r="D754">
            <v>2334</v>
          </cell>
          <cell r="E754" t="str">
            <v>Reversão Provisão Férias</v>
          </cell>
          <cell r="F754">
            <v>231798.99</v>
          </cell>
          <cell r="G754">
            <v>0</v>
          </cell>
          <cell r="H754">
            <v>4715.04</v>
          </cell>
          <cell r="I754">
            <v>-236514.03</v>
          </cell>
        </row>
        <row r="755">
          <cell r="A755" t="str">
            <v>3.2.1.01.01.0019</v>
          </cell>
          <cell r="B755" t="str">
            <v>A</v>
          </cell>
          <cell r="C755">
            <v>3</v>
          </cell>
          <cell r="D755">
            <v>2690</v>
          </cell>
          <cell r="E755" t="str">
            <v>Faltas/Atrasos/Saídas Antecipada</v>
          </cell>
          <cell r="F755">
            <v>9780.8700000000008</v>
          </cell>
          <cell r="G755">
            <v>0</v>
          </cell>
          <cell r="H755">
            <v>504.6</v>
          </cell>
          <cell r="I755">
            <v>-10285.469999999999</v>
          </cell>
        </row>
        <row r="756">
          <cell r="A756" t="str">
            <v>3.2.1.01.01.0020</v>
          </cell>
          <cell r="B756" t="str">
            <v>A</v>
          </cell>
          <cell r="C756">
            <v>3</v>
          </cell>
          <cell r="D756">
            <v>2693</v>
          </cell>
          <cell r="E756" t="str">
            <v>Excedente Banco de Horas Negativ</v>
          </cell>
          <cell r="F756">
            <v>1292.74</v>
          </cell>
          <cell r="G756">
            <v>0</v>
          </cell>
          <cell r="H756">
            <v>418.92</v>
          </cell>
          <cell r="I756">
            <v>-1711.66</v>
          </cell>
        </row>
        <row r="757">
          <cell r="A757" t="str">
            <v>3.2.1.01.02</v>
          </cell>
          <cell r="B757" t="str">
            <v>S</v>
          </cell>
          <cell r="C757">
            <v>3</v>
          </cell>
          <cell r="D757">
            <v>803</v>
          </cell>
          <cell r="E757" t="str">
            <v>Custos com Remun. e Vant. da Dir</v>
          </cell>
          <cell r="F757">
            <v>353827.31</v>
          </cell>
          <cell r="G757">
            <v>33031.21</v>
          </cell>
          <cell r="H757">
            <v>0</v>
          </cell>
          <cell r="I757">
            <v>386858.52</v>
          </cell>
        </row>
        <row r="758">
          <cell r="A758" t="str">
            <v>3.2.1.01.02.0001</v>
          </cell>
          <cell r="B758" t="str">
            <v>A</v>
          </cell>
          <cell r="C758">
            <v>3</v>
          </cell>
          <cell r="D758">
            <v>804</v>
          </cell>
          <cell r="E758" t="str">
            <v>Salários - Diretoria</v>
          </cell>
          <cell r="F758">
            <v>259156.42</v>
          </cell>
          <cell r="G758">
            <v>23593.72</v>
          </cell>
          <cell r="H758">
            <v>0</v>
          </cell>
          <cell r="I758">
            <v>282750.14</v>
          </cell>
        </row>
        <row r="759">
          <cell r="A759" t="str">
            <v>3.2.1.01.02.0003</v>
          </cell>
          <cell r="B759" t="str">
            <v>A</v>
          </cell>
          <cell r="C759">
            <v>3</v>
          </cell>
          <cell r="D759">
            <v>806</v>
          </cell>
          <cell r="E759" t="str">
            <v>Adicional de Risco - Diretoria</v>
          </cell>
          <cell r="F759">
            <v>84787.57</v>
          </cell>
          <cell r="G759">
            <v>9437.49</v>
          </cell>
          <cell r="H759">
            <v>0</v>
          </cell>
          <cell r="I759">
            <v>94225.06</v>
          </cell>
        </row>
        <row r="760">
          <cell r="A760" t="str">
            <v>3.2.1.01.02.0004</v>
          </cell>
          <cell r="B760" t="str">
            <v>A</v>
          </cell>
          <cell r="C760">
            <v>3</v>
          </cell>
          <cell r="D760">
            <v>807</v>
          </cell>
          <cell r="E760" t="str">
            <v>Gratificação de Serv. Extra - Di</v>
          </cell>
          <cell r="F760">
            <v>1454.63</v>
          </cell>
          <cell r="G760">
            <v>0</v>
          </cell>
          <cell r="H760">
            <v>0</v>
          </cell>
          <cell r="I760">
            <v>1454.63</v>
          </cell>
        </row>
        <row r="761">
          <cell r="A761" t="str">
            <v>3.2.1.01.02.0005</v>
          </cell>
          <cell r="B761" t="str">
            <v>A</v>
          </cell>
          <cell r="C761">
            <v>3</v>
          </cell>
          <cell r="D761">
            <v>1381</v>
          </cell>
          <cell r="E761" t="str">
            <v>Diárias Diretoria - Negócios</v>
          </cell>
          <cell r="F761">
            <v>8428.69</v>
          </cell>
          <cell r="G761">
            <v>0</v>
          </cell>
          <cell r="H761">
            <v>0</v>
          </cell>
          <cell r="I761">
            <v>8428.69</v>
          </cell>
        </row>
        <row r="762">
          <cell r="A762" t="str">
            <v>3.2.1.01.03</v>
          </cell>
          <cell r="B762" t="str">
            <v>S</v>
          </cell>
          <cell r="C762">
            <v>3</v>
          </cell>
          <cell r="D762">
            <v>808</v>
          </cell>
          <cell r="E762" t="str">
            <v>Custos com Encargos</v>
          </cell>
          <cell r="F762">
            <v>4176545.83</v>
          </cell>
          <cell r="G762">
            <v>465616.59</v>
          </cell>
          <cell r="H762">
            <v>2757.48</v>
          </cell>
          <cell r="I762">
            <v>4639404.9400000004</v>
          </cell>
        </row>
        <row r="763">
          <cell r="A763" t="str">
            <v>3.2.1.01.03.0001</v>
          </cell>
          <cell r="B763" t="str">
            <v>A</v>
          </cell>
          <cell r="C763">
            <v>3</v>
          </cell>
          <cell r="D763">
            <v>809</v>
          </cell>
          <cell r="E763" t="str">
            <v>INSS</v>
          </cell>
          <cell r="F763">
            <v>3304538.47</v>
          </cell>
          <cell r="G763">
            <v>353259.93</v>
          </cell>
          <cell r="H763">
            <v>0</v>
          </cell>
          <cell r="I763">
            <v>3657798.4</v>
          </cell>
        </row>
        <row r="764">
          <cell r="A764" t="str">
            <v>3.2.1.01.03.0002</v>
          </cell>
          <cell r="B764" t="str">
            <v>A</v>
          </cell>
          <cell r="C764">
            <v>3</v>
          </cell>
          <cell r="D764">
            <v>810</v>
          </cell>
          <cell r="E764" t="str">
            <v>FGTS</v>
          </cell>
          <cell r="F764">
            <v>1008954.62</v>
          </cell>
          <cell r="G764">
            <v>107768.34</v>
          </cell>
          <cell r="H764">
            <v>0</v>
          </cell>
          <cell r="I764">
            <v>1116722.96</v>
          </cell>
        </row>
        <row r="765">
          <cell r="A765" t="str">
            <v>3.2.1.01.03.0003</v>
          </cell>
          <cell r="B765" t="str">
            <v>A</v>
          </cell>
          <cell r="C765">
            <v>3</v>
          </cell>
          <cell r="D765">
            <v>811</v>
          </cell>
          <cell r="E765" t="str">
            <v>Portus Previdência Privada</v>
          </cell>
          <cell r="F765">
            <v>51187.89</v>
          </cell>
          <cell r="G765">
            <v>4588.32</v>
          </cell>
          <cell r="H765">
            <v>0</v>
          </cell>
          <cell r="I765">
            <v>55776.21</v>
          </cell>
        </row>
        <row r="766">
          <cell r="A766" t="str">
            <v>3.2.1.01.03.0007</v>
          </cell>
          <cell r="B766" t="str">
            <v>A</v>
          </cell>
          <cell r="C766">
            <v>3</v>
          </cell>
          <cell r="D766">
            <v>2697</v>
          </cell>
          <cell r="E766" t="str">
            <v>Reversão INSS s/ Provisões de Fé</v>
          </cell>
          <cell r="F766">
            <v>143680.24</v>
          </cell>
          <cell r="G766">
            <v>0</v>
          </cell>
          <cell r="H766">
            <v>1235.3399999999999</v>
          </cell>
          <cell r="I766">
            <v>-144915.57999999999</v>
          </cell>
        </row>
        <row r="767">
          <cell r="A767" t="str">
            <v>3.2.1.01.03.0008</v>
          </cell>
          <cell r="B767" t="str">
            <v>A</v>
          </cell>
          <cell r="C767">
            <v>3</v>
          </cell>
          <cell r="D767">
            <v>2698</v>
          </cell>
          <cell r="E767" t="str">
            <v>Reversão FGTS s/ Provisões de Fé</v>
          </cell>
          <cell r="F767">
            <v>43871.839999999997</v>
          </cell>
          <cell r="G767">
            <v>0</v>
          </cell>
          <cell r="H767">
            <v>377.2</v>
          </cell>
          <cell r="I767">
            <v>-44249.04</v>
          </cell>
        </row>
        <row r="768">
          <cell r="A768" t="str">
            <v>3.2.1.01.03.0009</v>
          </cell>
          <cell r="B768" t="str">
            <v>A</v>
          </cell>
          <cell r="C768">
            <v>3</v>
          </cell>
          <cell r="D768">
            <v>2699</v>
          </cell>
          <cell r="E768" t="str">
            <v>Reversão Portus s/ Provisões de</v>
          </cell>
          <cell r="F768">
            <v>583.07000000000005</v>
          </cell>
          <cell r="G768">
            <v>0</v>
          </cell>
          <cell r="H768">
            <v>1144.94</v>
          </cell>
          <cell r="I768">
            <v>-1728.01</v>
          </cell>
        </row>
        <row r="769">
          <cell r="A769" t="str">
            <v>3.2.1.01.04</v>
          </cell>
          <cell r="B769" t="str">
            <v>S</v>
          </cell>
          <cell r="C769">
            <v>3</v>
          </cell>
          <cell r="D769">
            <v>813</v>
          </cell>
          <cell r="E769" t="str">
            <v>Custos com Verbas Rescisórias</v>
          </cell>
          <cell r="F769">
            <v>88008.05</v>
          </cell>
          <cell r="G769">
            <v>0</v>
          </cell>
          <cell r="H769">
            <v>0</v>
          </cell>
          <cell r="I769">
            <v>88008.05</v>
          </cell>
        </row>
        <row r="770">
          <cell r="A770" t="str">
            <v>3.2.1.01.04.0001</v>
          </cell>
          <cell r="B770" t="str">
            <v>A</v>
          </cell>
          <cell r="C770">
            <v>3</v>
          </cell>
          <cell r="D770">
            <v>814</v>
          </cell>
          <cell r="E770" t="str">
            <v>Salários</v>
          </cell>
          <cell r="F770">
            <v>89473.919999999998</v>
          </cell>
          <cell r="G770">
            <v>0</v>
          </cell>
          <cell r="H770">
            <v>0</v>
          </cell>
          <cell r="I770">
            <v>89473.919999999998</v>
          </cell>
        </row>
        <row r="771">
          <cell r="A771" t="str">
            <v>3.2.1.01.04.0004</v>
          </cell>
          <cell r="B771" t="str">
            <v>A</v>
          </cell>
          <cell r="C771">
            <v>3</v>
          </cell>
          <cell r="D771">
            <v>3842</v>
          </cell>
          <cell r="E771" t="str">
            <v>Art. 480 (Indenização)</v>
          </cell>
          <cell r="F771">
            <v>1465.87</v>
          </cell>
          <cell r="G771">
            <v>0</v>
          </cell>
          <cell r="H771">
            <v>0</v>
          </cell>
          <cell r="I771">
            <v>-1465.87</v>
          </cell>
        </row>
        <row r="772">
          <cell r="A772" t="str">
            <v>3.2.1.01.05</v>
          </cell>
          <cell r="B772" t="str">
            <v>S</v>
          </cell>
          <cell r="C772">
            <v>3</v>
          </cell>
          <cell r="D772">
            <v>817</v>
          </cell>
          <cell r="E772" t="str">
            <v>Custos com Outros Benefícios</v>
          </cell>
          <cell r="F772">
            <v>4354046.5</v>
          </cell>
          <cell r="G772">
            <v>403504.7</v>
          </cell>
          <cell r="H772">
            <v>4380.0600000000004</v>
          </cell>
          <cell r="I772">
            <v>4753171.1399999997</v>
          </cell>
        </row>
        <row r="773">
          <cell r="A773" t="str">
            <v>3.2.1.01.05.0001</v>
          </cell>
          <cell r="B773" t="str">
            <v>A</v>
          </cell>
          <cell r="C773">
            <v>3</v>
          </cell>
          <cell r="D773">
            <v>818</v>
          </cell>
          <cell r="E773" t="str">
            <v>Vale Transporte</v>
          </cell>
          <cell r="F773">
            <v>2464.4</v>
          </cell>
          <cell r="G773">
            <v>353.2</v>
          </cell>
          <cell r="H773">
            <v>0</v>
          </cell>
          <cell r="I773">
            <v>2817.6</v>
          </cell>
        </row>
        <row r="774">
          <cell r="A774" t="str">
            <v>3.2.1.01.05.0002</v>
          </cell>
          <cell r="B774" t="str">
            <v>A</v>
          </cell>
          <cell r="C774">
            <v>3</v>
          </cell>
          <cell r="D774">
            <v>819</v>
          </cell>
          <cell r="E774" t="str">
            <v>Vale Refeição</v>
          </cell>
          <cell r="F774">
            <v>1684650.02</v>
          </cell>
          <cell r="G774">
            <v>153948.96</v>
          </cell>
          <cell r="H774">
            <v>0</v>
          </cell>
          <cell r="I774">
            <v>1838598.98</v>
          </cell>
        </row>
        <row r="775">
          <cell r="A775" t="str">
            <v>3.2.1.01.05.0003</v>
          </cell>
          <cell r="B775" t="str">
            <v>A</v>
          </cell>
          <cell r="C775">
            <v>3</v>
          </cell>
          <cell r="D775">
            <v>820</v>
          </cell>
          <cell r="E775" t="str">
            <v>Plano de Saúde</v>
          </cell>
          <cell r="F775">
            <v>1802532.86</v>
          </cell>
          <cell r="G775">
            <v>158238.15</v>
          </cell>
          <cell r="H775">
            <v>0</v>
          </cell>
          <cell r="I775">
            <v>1960771.01</v>
          </cell>
        </row>
        <row r="776">
          <cell r="A776" t="str">
            <v>3.2.1.01.05.0004</v>
          </cell>
          <cell r="B776" t="str">
            <v>A</v>
          </cell>
          <cell r="C776">
            <v>3</v>
          </cell>
          <cell r="D776">
            <v>821</v>
          </cell>
          <cell r="E776" t="str">
            <v>Medicamentos</v>
          </cell>
          <cell r="F776">
            <v>331502.39</v>
          </cell>
          <cell r="G776">
            <v>37182.050000000003</v>
          </cell>
          <cell r="H776">
            <v>0</v>
          </cell>
          <cell r="I776">
            <v>368684.44</v>
          </cell>
        </row>
        <row r="777">
          <cell r="A777" t="str">
            <v>3.2.1.01.05.0005</v>
          </cell>
          <cell r="B777" t="str">
            <v>A</v>
          </cell>
          <cell r="C777">
            <v>3</v>
          </cell>
          <cell r="D777">
            <v>822</v>
          </cell>
          <cell r="E777" t="str">
            <v>Serv. Odontológicos - P F</v>
          </cell>
          <cell r="F777">
            <v>130046.89</v>
          </cell>
          <cell r="G777">
            <v>16077.91</v>
          </cell>
          <cell r="H777">
            <v>0</v>
          </cell>
          <cell r="I777">
            <v>146124.79999999999</v>
          </cell>
        </row>
        <row r="778">
          <cell r="A778" t="str">
            <v>3.2.1.01.05.0006</v>
          </cell>
          <cell r="B778" t="str">
            <v>A</v>
          </cell>
          <cell r="C778">
            <v>3</v>
          </cell>
          <cell r="D778">
            <v>823</v>
          </cell>
          <cell r="E778" t="str">
            <v>Produtos Óticos</v>
          </cell>
          <cell r="F778">
            <v>78024.539999999994</v>
          </cell>
          <cell r="G778">
            <v>10286.719999999999</v>
          </cell>
          <cell r="H778">
            <v>0</v>
          </cell>
          <cell r="I778">
            <v>88311.26</v>
          </cell>
        </row>
        <row r="779">
          <cell r="A779" t="str">
            <v>3.2.1.01.05.0007</v>
          </cell>
          <cell r="B779" t="str">
            <v>A</v>
          </cell>
          <cell r="C779">
            <v>3</v>
          </cell>
          <cell r="D779">
            <v>824</v>
          </cell>
          <cell r="E779" t="str">
            <v>Graduação e Especializ. de Empre</v>
          </cell>
          <cell r="F779">
            <v>40759.71</v>
          </cell>
          <cell r="G779">
            <v>2105.81</v>
          </cell>
          <cell r="H779">
            <v>4380.0600000000004</v>
          </cell>
          <cell r="I779">
            <v>38485.46</v>
          </cell>
        </row>
        <row r="780">
          <cell r="A780" t="str">
            <v>3.2.1.01.05.0008</v>
          </cell>
          <cell r="B780" t="str">
            <v>A</v>
          </cell>
          <cell r="C780">
            <v>3</v>
          </cell>
          <cell r="D780">
            <v>825</v>
          </cell>
          <cell r="E780" t="str">
            <v>Serv. Odontológicos - P J</v>
          </cell>
          <cell r="F780">
            <v>183746.38</v>
          </cell>
          <cell r="G780">
            <v>13607.55</v>
          </cell>
          <cell r="H780">
            <v>0</v>
          </cell>
          <cell r="I780">
            <v>197353.93</v>
          </cell>
        </row>
        <row r="781">
          <cell r="A781" t="str">
            <v>3.2.1.01.05.0009</v>
          </cell>
          <cell r="B781" t="str">
            <v>A</v>
          </cell>
          <cell r="C781">
            <v>3</v>
          </cell>
          <cell r="D781">
            <v>1228</v>
          </cell>
          <cell r="E781" t="str">
            <v>Seguro de Vida</v>
          </cell>
          <cell r="F781">
            <v>52225.81</v>
          </cell>
          <cell r="G781">
            <v>5284.35</v>
          </cell>
          <cell r="H781">
            <v>0</v>
          </cell>
          <cell r="I781">
            <v>57510.16</v>
          </cell>
        </row>
        <row r="782">
          <cell r="A782" t="str">
            <v>3.2.1.01.05.0010</v>
          </cell>
          <cell r="B782" t="str">
            <v>A</v>
          </cell>
          <cell r="C782">
            <v>3</v>
          </cell>
          <cell r="D782">
            <v>856</v>
          </cell>
          <cell r="E782" t="str">
            <v>Treinamento</v>
          </cell>
          <cell r="F782">
            <v>48093.5</v>
          </cell>
          <cell r="G782">
            <v>6420</v>
          </cell>
          <cell r="H782">
            <v>0</v>
          </cell>
          <cell r="I782">
            <v>54513.5</v>
          </cell>
        </row>
        <row r="783">
          <cell r="A783" t="str">
            <v>3.2.1.01.06</v>
          </cell>
          <cell r="B783" t="str">
            <v>S</v>
          </cell>
          <cell r="C783">
            <v>3</v>
          </cell>
          <cell r="D783">
            <v>826</v>
          </cell>
          <cell r="E783" t="str">
            <v>Reembolso de empregados</v>
          </cell>
          <cell r="F783">
            <v>476182.1</v>
          </cell>
          <cell r="G783">
            <v>0</v>
          </cell>
          <cell r="H783">
            <v>46069.98</v>
          </cell>
          <cell r="I783">
            <v>-522252.08</v>
          </cell>
        </row>
        <row r="784">
          <cell r="A784" t="str">
            <v>3.2.1.01.06.0001</v>
          </cell>
          <cell r="B784" t="str">
            <v>A</v>
          </cell>
          <cell r="C784">
            <v>3</v>
          </cell>
          <cell r="D784">
            <v>827</v>
          </cell>
          <cell r="E784" t="str">
            <v>Vale Transporte</v>
          </cell>
          <cell r="F784">
            <v>939.91</v>
          </cell>
          <cell r="G784">
            <v>0</v>
          </cell>
          <cell r="H784">
            <v>91.26</v>
          </cell>
          <cell r="I784">
            <v>-1031.17</v>
          </cell>
        </row>
        <row r="785">
          <cell r="A785" t="str">
            <v>3.2.1.01.06.0002</v>
          </cell>
          <cell r="B785" t="str">
            <v>A</v>
          </cell>
          <cell r="C785">
            <v>3</v>
          </cell>
          <cell r="D785">
            <v>828</v>
          </cell>
          <cell r="E785" t="str">
            <v>Vale Refeição</v>
          </cell>
          <cell r="F785">
            <v>64580.61</v>
          </cell>
          <cell r="G785">
            <v>0</v>
          </cell>
          <cell r="H785">
            <v>5358</v>
          </cell>
          <cell r="I785">
            <v>-69938.61</v>
          </cell>
        </row>
        <row r="786">
          <cell r="A786" t="str">
            <v>3.2.1.01.06.0003</v>
          </cell>
          <cell r="B786" t="str">
            <v>A</v>
          </cell>
          <cell r="C786">
            <v>3</v>
          </cell>
          <cell r="D786">
            <v>829</v>
          </cell>
          <cell r="E786" t="str">
            <v>Plano de Saúde</v>
          </cell>
          <cell r="F786">
            <v>282760.08</v>
          </cell>
          <cell r="G786">
            <v>0</v>
          </cell>
          <cell r="H786">
            <v>29968.37</v>
          </cell>
          <cell r="I786">
            <v>-312728.45</v>
          </cell>
        </row>
        <row r="787">
          <cell r="A787" t="str">
            <v>3.2.1.01.06.0004</v>
          </cell>
          <cell r="B787" t="str">
            <v>A</v>
          </cell>
          <cell r="C787">
            <v>3</v>
          </cell>
          <cell r="D787">
            <v>830</v>
          </cell>
          <cell r="E787" t="str">
            <v>Medicamentos</v>
          </cell>
          <cell r="F787">
            <v>72079.42</v>
          </cell>
          <cell r="G787">
            <v>0</v>
          </cell>
          <cell r="H787">
            <v>7786.78</v>
          </cell>
          <cell r="I787">
            <v>-79866.2</v>
          </cell>
        </row>
        <row r="788">
          <cell r="A788" t="str">
            <v>3.2.1.01.06.0007</v>
          </cell>
          <cell r="B788" t="str">
            <v>A</v>
          </cell>
          <cell r="C788">
            <v>3</v>
          </cell>
          <cell r="D788">
            <v>833</v>
          </cell>
          <cell r="E788" t="str">
            <v>Assistencia medica Odontologica</v>
          </cell>
          <cell r="F788">
            <v>55822.080000000002</v>
          </cell>
          <cell r="G788">
            <v>0</v>
          </cell>
          <cell r="H788">
            <v>2865.57</v>
          </cell>
          <cell r="I788">
            <v>-58687.65</v>
          </cell>
        </row>
        <row r="789">
          <cell r="A789" t="str">
            <v>3.2.1.01.07</v>
          </cell>
          <cell r="B789" t="str">
            <v>S</v>
          </cell>
          <cell r="C789">
            <v>3</v>
          </cell>
          <cell r="D789">
            <v>2389</v>
          </cell>
          <cell r="E789" t="str">
            <v>Participações no Resultado</v>
          </cell>
          <cell r="F789">
            <v>2308134.15</v>
          </cell>
          <cell r="G789">
            <v>447546.88</v>
          </cell>
          <cell r="H789">
            <v>25137.83</v>
          </cell>
          <cell r="I789">
            <v>2730543.2</v>
          </cell>
        </row>
        <row r="790">
          <cell r="A790" t="str">
            <v>3.2.1.01.07.0001</v>
          </cell>
          <cell r="B790" t="str">
            <v>A</v>
          </cell>
          <cell r="C790">
            <v>3</v>
          </cell>
          <cell r="D790">
            <v>2390</v>
          </cell>
          <cell r="E790" t="str">
            <v>PPR Operacional</v>
          </cell>
          <cell r="F790">
            <v>2308134.15</v>
          </cell>
          <cell r="G790">
            <v>447546.88</v>
          </cell>
          <cell r="H790">
            <v>0</v>
          </cell>
          <cell r="I790">
            <v>2755681.03</v>
          </cell>
        </row>
        <row r="791">
          <cell r="A791" t="str">
            <v>3.2.1.01.07.0002</v>
          </cell>
          <cell r="B791" t="str">
            <v>A</v>
          </cell>
          <cell r="C791">
            <v>3</v>
          </cell>
          <cell r="D791">
            <v>2617</v>
          </cell>
          <cell r="E791" t="str">
            <v>Reversão Provisão PPR Operaciona</v>
          </cell>
          <cell r="F791">
            <v>0</v>
          </cell>
          <cell r="G791">
            <v>0</v>
          </cell>
          <cell r="H791">
            <v>25137.83</v>
          </cell>
          <cell r="I791">
            <v>-25137.83</v>
          </cell>
        </row>
        <row r="792">
          <cell r="A792" t="str">
            <v>3.2.1.02</v>
          </cell>
          <cell r="B792" t="str">
            <v>S</v>
          </cell>
          <cell r="C792">
            <v>3</v>
          </cell>
          <cell r="D792">
            <v>834</v>
          </cell>
          <cell r="E792" t="str">
            <v>Custos com Infra-estrutura Portu</v>
          </cell>
          <cell r="F792">
            <v>5460878.2599999998</v>
          </cell>
          <cell r="G792">
            <v>836428.35</v>
          </cell>
          <cell r="H792">
            <v>0</v>
          </cell>
          <cell r="I792">
            <v>6297306.6100000003</v>
          </cell>
        </row>
        <row r="793">
          <cell r="A793" t="str">
            <v>3.2.1.02.01</v>
          </cell>
          <cell r="B793" t="str">
            <v>A</v>
          </cell>
          <cell r="C793">
            <v>3</v>
          </cell>
          <cell r="D793">
            <v>835</v>
          </cell>
          <cell r="E793" t="str">
            <v>Dragagem dos Canais</v>
          </cell>
          <cell r="F793">
            <v>204425.77</v>
          </cell>
          <cell r="G793">
            <v>0</v>
          </cell>
          <cell r="H793">
            <v>0</v>
          </cell>
          <cell r="I793">
            <v>204425.77</v>
          </cell>
        </row>
        <row r="794">
          <cell r="A794" t="str">
            <v>3.2.1.02.02</v>
          </cell>
          <cell r="B794" t="str">
            <v>A</v>
          </cell>
          <cell r="C794">
            <v>3</v>
          </cell>
          <cell r="D794">
            <v>836</v>
          </cell>
          <cell r="E794" t="str">
            <v>Manutenção e Reparos Engenharia</v>
          </cell>
          <cell r="F794">
            <v>2351693.0499999998</v>
          </cell>
          <cell r="G794">
            <v>237994.71</v>
          </cell>
          <cell r="H794">
            <v>0</v>
          </cell>
          <cell r="I794">
            <v>2589687.7599999998</v>
          </cell>
        </row>
        <row r="795">
          <cell r="A795" t="str">
            <v>3.2.1.02.03</v>
          </cell>
          <cell r="B795" t="str">
            <v>A</v>
          </cell>
          <cell r="C795">
            <v>3</v>
          </cell>
          <cell r="D795">
            <v>837</v>
          </cell>
          <cell r="E795" t="str">
            <v>Serviços Espec. de Engenharia</v>
          </cell>
          <cell r="F795">
            <v>280197.24</v>
          </cell>
          <cell r="G795">
            <v>187633.67</v>
          </cell>
          <cell r="H795">
            <v>0</v>
          </cell>
          <cell r="I795">
            <v>467830.91</v>
          </cell>
        </row>
        <row r="796">
          <cell r="A796" t="str">
            <v>3.2.1.02.04</v>
          </cell>
          <cell r="B796" t="str">
            <v>A</v>
          </cell>
          <cell r="C796">
            <v>3</v>
          </cell>
          <cell r="D796">
            <v>838</v>
          </cell>
          <cell r="E796" t="str">
            <v>Levantamentos, Estudos e Projeto</v>
          </cell>
          <cell r="F796">
            <v>791536.3</v>
          </cell>
          <cell r="G796">
            <v>0</v>
          </cell>
          <cell r="H796">
            <v>0</v>
          </cell>
          <cell r="I796">
            <v>791536.3</v>
          </cell>
        </row>
        <row r="797">
          <cell r="A797" t="str">
            <v>3.2.1.02.06</v>
          </cell>
          <cell r="B797" t="str">
            <v>A</v>
          </cell>
          <cell r="C797">
            <v>3</v>
          </cell>
          <cell r="D797">
            <v>840</v>
          </cell>
          <cell r="E797" t="str">
            <v>Manutenção em Vias Rodoviárias</v>
          </cell>
          <cell r="F797">
            <v>885310.08</v>
          </cell>
          <cell r="G797">
            <v>308624.71000000002</v>
          </cell>
          <cell r="H797">
            <v>0</v>
          </cell>
          <cell r="I797">
            <v>1193934.79</v>
          </cell>
        </row>
        <row r="798">
          <cell r="A798" t="str">
            <v>3.2.1.02.07</v>
          </cell>
          <cell r="B798" t="str">
            <v>A</v>
          </cell>
          <cell r="C798">
            <v>3</v>
          </cell>
          <cell r="D798">
            <v>841</v>
          </cell>
          <cell r="E798" t="str">
            <v>Outros Serviços Especializados</v>
          </cell>
          <cell r="F798">
            <v>446193.59</v>
          </cell>
          <cell r="G798">
            <v>76742.22</v>
          </cell>
          <cell r="H798">
            <v>0</v>
          </cell>
          <cell r="I798">
            <v>522935.81</v>
          </cell>
        </row>
        <row r="799">
          <cell r="A799" t="str">
            <v>3.2.1.02.10</v>
          </cell>
          <cell r="B799" t="str">
            <v>A</v>
          </cell>
          <cell r="C799">
            <v>3</v>
          </cell>
          <cell r="D799">
            <v>870</v>
          </cell>
          <cell r="E799" t="str">
            <v>Sinalização</v>
          </cell>
          <cell r="F799">
            <v>501522.23</v>
          </cell>
          <cell r="G799">
            <v>25433.040000000001</v>
          </cell>
          <cell r="H799">
            <v>0</v>
          </cell>
          <cell r="I799">
            <v>526955.27</v>
          </cell>
        </row>
        <row r="800">
          <cell r="A800" t="str">
            <v>3.2.1.03</v>
          </cell>
          <cell r="B800" t="str">
            <v>S</v>
          </cell>
          <cell r="C800">
            <v>3</v>
          </cell>
          <cell r="D800">
            <v>844</v>
          </cell>
          <cell r="E800" t="str">
            <v>Custos Gerais</v>
          </cell>
          <cell r="F800">
            <v>20914804.059999999</v>
          </cell>
          <cell r="G800">
            <v>4121873.61</v>
          </cell>
          <cell r="H800">
            <v>0</v>
          </cell>
          <cell r="I800">
            <v>25036677.670000002</v>
          </cell>
        </row>
        <row r="801">
          <cell r="A801" t="str">
            <v>3.2.1.03.03</v>
          </cell>
          <cell r="B801" t="str">
            <v>A</v>
          </cell>
          <cell r="C801">
            <v>3</v>
          </cell>
          <cell r="D801">
            <v>847</v>
          </cell>
          <cell r="E801" t="str">
            <v>Remuneração a Estag. e Bolsistas</v>
          </cell>
          <cell r="F801">
            <v>305594.23999999999</v>
          </cell>
          <cell r="G801">
            <v>51862.51</v>
          </cell>
          <cell r="H801">
            <v>0</v>
          </cell>
          <cell r="I801">
            <v>357456.75</v>
          </cell>
        </row>
        <row r="802">
          <cell r="A802" t="str">
            <v>3.2.1.03.05</v>
          </cell>
          <cell r="B802" t="str">
            <v>A</v>
          </cell>
          <cell r="C802">
            <v>3</v>
          </cell>
          <cell r="D802">
            <v>849</v>
          </cell>
          <cell r="E802" t="str">
            <v>Segurança e Vigilância</v>
          </cell>
          <cell r="F802">
            <v>362176.97</v>
          </cell>
          <cell r="G802">
            <v>44226.78</v>
          </cell>
          <cell r="H802">
            <v>0</v>
          </cell>
          <cell r="I802">
            <v>406403.75</v>
          </cell>
        </row>
        <row r="803">
          <cell r="A803" t="str">
            <v>3.2.1.03.06</v>
          </cell>
          <cell r="B803" t="str">
            <v>A</v>
          </cell>
          <cell r="C803">
            <v>3</v>
          </cell>
          <cell r="D803">
            <v>850</v>
          </cell>
          <cell r="E803" t="str">
            <v>Serviços Terceirizados - Manuten</v>
          </cell>
          <cell r="F803">
            <v>4078104.46</v>
          </cell>
          <cell r="G803">
            <v>401046.3</v>
          </cell>
          <cell r="H803">
            <v>0</v>
          </cell>
          <cell r="I803">
            <v>4479150.76</v>
          </cell>
        </row>
        <row r="804">
          <cell r="A804" t="str">
            <v>3.2.1.03.07</v>
          </cell>
          <cell r="B804" t="str">
            <v>A</v>
          </cell>
          <cell r="C804">
            <v>3</v>
          </cell>
          <cell r="D804">
            <v>851</v>
          </cell>
          <cell r="E804" t="str">
            <v>Serviços Terceirizados - Limpeza</v>
          </cell>
          <cell r="F804">
            <v>4654761.4400000004</v>
          </cell>
          <cell r="G804">
            <v>914608.61</v>
          </cell>
          <cell r="H804">
            <v>0</v>
          </cell>
          <cell r="I804">
            <v>5569370.0499999998</v>
          </cell>
        </row>
        <row r="805">
          <cell r="A805" t="str">
            <v>3.2.1.03.08</v>
          </cell>
          <cell r="B805" t="str">
            <v>A</v>
          </cell>
          <cell r="C805">
            <v>3</v>
          </cell>
          <cell r="D805">
            <v>852</v>
          </cell>
          <cell r="E805" t="str">
            <v>Passagens  aéreas</v>
          </cell>
          <cell r="F805">
            <v>59399.08</v>
          </cell>
          <cell r="G805">
            <v>5080.08</v>
          </cell>
          <cell r="H805">
            <v>0</v>
          </cell>
          <cell r="I805">
            <v>64479.16</v>
          </cell>
        </row>
        <row r="806">
          <cell r="A806" t="str">
            <v>3.2.1.03.09</v>
          </cell>
          <cell r="B806" t="str">
            <v>A</v>
          </cell>
          <cell r="C806">
            <v>3</v>
          </cell>
          <cell r="D806">
            <v>853</v>
          </cell>
          <cell r="E806" t="str">
            <v>Outros Serviços - PJ</v>
          </cell>
          <cell r="F806">
            <v>11114.22</v>
          </cell>
          <cell r="G806">
            <v>7323.36</v>
          </cell>
          <cell r="H806">
            <v>0</v>
          </cell>
          <cell r="I806">
            <v>18437.580000000002</v>
          </cell>
        </row>
        <row r="807">
          <cell r="A807" t="str">
            <v>3.2.1.03.11</v>
          </cell>
          <cell r="B807" t="str">
            <v>A</v>
          </cell>
          <cell r="C807">
            <v>3</v>
          </cell>
          <cell r="D807">
            <v>855</v>
          </cell>
          <cell r="E807" t="str">
            <v>Meio Ambiente</v>
          </cell>
          <cell r="F807">
            <v>698577.85</v>
          </cell>
          <cell r="G807">
            <v>180779.01</v>
          </cell>
          <cell r="H807">
            <v>0</v>
          </cell>
          <cell r="I807">
            <v>879356.86</v>
          </cell>
        </row>
        <row r="808">
          <cell r="A808" t="str">
            <v>3.2.1.03.13</v>
          </cell>
          <cell r="B808" t="str">
            <v>A</v>
          </cell>
          <cell r="C808">
            <v>3</v>
          </cell>
          <cell r="D808">
            <v>857</v>
          </cell>
          <cell r="E808" t="str">
            <v>Locação de Bens Móveis</v>
          </cell>
          <cell r="F808">
            <v>665117.59</v>
          </cell>
          <cell r="G808">
            <v>147010.38</v>
          </cell>
          <cell r="H808">
            <v>0</v>
          </cell>
          <cell r="I808">
            <v>812127.97</v>
          </cell>
        </row>
        <row r="809">
          <cell r="A809" t="str">
            <v>3.2.1.03.16</v>
          </cell>
          <cell r="B809" t="str">
            <v>A</v>
          </cell>
          <cell r="C809">
            <v>3</v>
          </cell>
          <cell r="D809">
            <v>860</v>
          </cell>
          <cell r="E809" t="str">
            <v>Frete</v>
          </cell>
          <cell r="F809">
            <v>210</v>
          </cell>
          <cell r="G809">
            <v>0</v>
          </cell>
          <cell r="H809">
            <v>0</v>
          </cell>
          <cell r="I809">
            <v>210</v>
          </cell>
        </row>
        <row r="810">
          <cell r="A810" t="str">
            <v>3.2.1.03.18</v>
          </cell>
          <cell r="B810" t="str">
            <v>A</v>
          </cell>
          <cell r="C810">
            <v>3</v>
          </cell>
          <cell r="D810">
            <v>862</v>
          </cell>
          <cell r="E810" t="str">
            <v>Transporte e Locomoção</v>
          </cell>
          <cell r="F810">
            <v>403464.26</v>
          </cell>
          <cell r="G810">
            <v>45261.58</v>
          </cell>
          <cell r="H810">
            <v>0</v>
          </cell>
          <cell r="I810">
            <v>448725.84</v>
          </cell>
        </row>
        <row r="811">
          <cell r="A811" t="str">
            <v>3.2.1.03.19</v>
          </cell>
          <cell r="B811" t="str">
            <v>A</v>
          </cell>
          <cell r="C811">
            <v>3</v>
          </cell>
          <cell r="D811">
            <v>863</v>
          </cell>
          <cell r="E811" t="str">
            <v>Suporte e Manutençao de Sistemas</v>
          </cell>
          <cell r="F811">
            <v>876954.95</v>
          </cell>
          <cell r="G811">
            <v>65284.31</v>
          </cell>
          <cell r="H811">
            <v>0</v>
          </cell>
          <cell r="I811">
            <v>942239.26</v>
          </cell>
        </row>
        <row r="812">
          <cell r="A812" t="str">
            <v>3.2.1.03.20</v>
          </cell>
          <cell r="B812" t="str">
            <v>A</v>
          </cell>
          <cell r="C812">
            <v>3</v>
          </cell>
          <cell r="D812">
            <v>864</v>
          </cell>
          <cell r="E812" t="str">
            <v>Assinatura de Publicações Técnic</v>
          </cell>
          <cell r="F812">
            <v>11242.87</v>
          </cell>
          <cell r="G812">
            <v>0</v>
          </cell>
          <cell r="H812">
            <v>0</v>
          </cell>
          <cell r="I812">
            <v>11242.87</v>
          </cell>
        </row>
        <row r="813">
          <cell r="A813" t="str">
            <v>3.2.1.03.23</v>
          </cell>
          <cell r="B813" t="str">
            <v>A</v>
          </cell>
          <cell r="C813">
            <v>3</v>
          </cell>
          <cell r="D813">
            <v>867</v>
          </cell>
          <cell r="E813" t="str">
            <v>Manutenção e Reparos em Geral</v>
          </cell>
          <cell r="F813">
            <v>597217.63</v>
          </cell>
          <cell r="G813">
            <v>68652.210000000006</v>
          </cell>
          <cell r="H813">
            <v>0</v>
          </cell>
          <cell r="I813">
            <v>665869.84</v>
          </cell>
        </row>
        <row r="814">
          <cell r="A814" t="str">
            <v>3.2.1.03.27</v>
          </cell>
          <cell r="B814" t="str">
            <v>A</v>
          </cell>
          <cell r="C814">
            <v>3</v>
          </cell>
          <cell r="D814">
            <v>871</v>
          </cell>
          <cell r="E814" t="str">
            <v>Despesas Diversas</v>
          </cell>
          <cell r="F814">
            <v>1758.22</v>
          </cell>
          <cell r="G814">
            <v>589.04</v>
          </cell>
          <cell r="H814">
            <v>0</v>
          </cell>
          <cell r="I814">
            <v>2347.2600000000002</v>
          </cell>
        </row>
        <row r="815">
          <cell r="A815" t="str">
            <v>3.2.1.03.28</v>
          </cell>
          <cell r="B815" t="str">
            <v>A</v>
          </cell>
          <cell r="C815">
            <v>3</v>
          </cell>
          <cell r="D815">
            <v>1226</v>
          </cell>
          <cell r="E815" t="str">
            <v>Locação de Veiculos</v>
          </cell>
          <cell r="F815">
            <v>281762.18</v>
          </cell>
          <cell r="G815">
            <v>24888.14</v>
          </cell>
          <cell r="H815">
            <v>0</v>
          </cell>
          <cell r="I815">
            <v>306650.32</v>
          </cell>
        </row>
        <row r="816">
          <cell r="A816" t="str">
            <v>3.2.1.03.30</v>
          </cell>
          <cell r="B816" t="str">
            <v>A</v>
          </cell>
          <cell r="C816">
            <v>3</v>
          </cell>
          <cell r="D816">
            <v>1249</v>
          </cell>
          <cell r="E816" t="str">
            <v>Despesas c/ Fretes e Despachos</v>
          </cell>
          <cell r="F816">
            <v>1246.1199999999999</v>
          </cell>
          <cell r="G816">
            <v>0</v>
          </cell>
          <cell r="H816">
            <v>0</v>
          </cell>
          <cell r="I816">
            <v>1246.1199999999999</v>
          </cell>
        </row>
        <row r="817">
          <cell r="A817" t="str">
            <v>3.2.1.03.33</v>
          </cell>
          <cell r="B817" t="str">
            <v>A</v>
          </cell>
          <cell r="C817">
            <v>3</v>
          </cell>
          <cell r="D817">
            <v>1729</v>
          </cell>
          <cell r="E817" t="str">
            <v>Serviços de Medicina do Trabalho</v>
          </cell>
          <cell r="F817">
            <v>50098.89</v>
          </cell>
          <cell r="G817">
            <v>2443.92</v>
          </cell>
          <cell r="H817">
            <v>0</v>
          </cell>
          <cell r="I817">
            <v>52542.81</v>
          </cell>
        </row>
        <row r="818">
          <cell r="A818" t="str">
            <v>3.2.1.03.34</v>
          </cell>
          <cell r="B818" t="str">
            <v>A</v>
          </cell>
          <cell r="C818">
            <v>3</v>
          </cell>
          <cell r="D818">
            <v>1965</v>
          </cell>
          <cell r="E818" t="str">
            <v>Serviços Terceirizados - Adminis</v>
          </cell>
          <cell r="F818">
            <v>2704484.61</v>
          </cell>
          <cell r="G818">
            <v>349411.76</v>
          </cell>
          <cell r="H818">
            <v>0</v>
          </cell>
          <cell r="I818">
            <v>3053896.37</v>
          </cell>
        </row>
        <row r="819">
          <cell r="A819" t="str">
            <v>3.2.1.03.35</v>
          </cell>
          <cell r="B819" t="str">
            <v>A</v>
          </cell>
          <cell r="C819">
            <v>3</v>
          </cell>
          <cell r="D819">
            <v>1966</v>
          </cell>
          <cell r="E819" t="str">
            <v>Serviços Terceirizados - Operaci</v>
          </cell>
          <cell r="F819">
            <v>5146967.4800000004</v>
          </cell>
          <cell r="G819">
            <v>1813405.62</v>
          </cell>
          <cell r="H819">
            <v>0</v>
          </cell>
          <cell r="I819">
            <v>6960373.0999999996</v>
          </cell>
        </row>
        <row r="820">
          <cell r="A820" t="str">
            <v>3.2.1.03.36</v>
          </cell>
          <cell r="B820" t="str">
            <v>A</v>
          </cell>
          <cell r="C820">
            <v>3</v>
          </cell>
          <cell r="D820">
            <v>2653</v>
          </cell>
          <cell r="E820" t="str">
            <v>Auditoria</v>
          </cell>
          <cell r="F820">
            <v>4551</v>
          </cell>
          <cell r="G820">
            <v>0</v>
          </cell>
          <cell r="H820">
            <v>0</v>
          </cell>
          <cell r="I820">
            <v>4551</v>
          </cell>
        </row>
        <row r="821">
          <cell r="A821" t="str">
            <v>3.2.1.04</v>
          </cell>
          <cell r="B821" t="str">
            <v>S</v>
          </cell>
          <cell r="C821">
            <v>3</v>
          </cell>
          <cell r="D821">
            <v>872</v>
          </cell>
          <cell r="E821" t="str">
            <v>Custos com Materiais</v>
          </cell>
          <cell r="F821">
            <v>562837.76000000001</v>
          </cell>
          <cell r="G821">
            <v>96394.31</v>
          </cell>
          <cell r="H821">
            <v>0</v>
          </cell>
          <cell r="I821">
            <v>659232.06999999995</v>
          </cell>
        </row>
        <row r="822">
          <cell r="A822" t="str">
            <v>3.2.1.04.01</v>
          </cell>
          <cell r="B822" t="str">
            <v>A</v>
          </cell>
          <cell r="C822">
            <v>3</v>
          </cell>
          <cell r="D822">
            <v>873</v>
          </cell>
          <cell r="E822" t="str">
            <v>Combustiveis e Lubrificantes</v>
          </cell>
          <cell r="F822">
            <v>136125.35</v>
          </cell>
          <cell r="G822">
            <v>14880.36</v>
          </cell>
          <cell r="H822">
            <v>0</v>
          </cell>
          <cell r="I822">
            <v>151005.71</v>
          </cell>
        </row>
        <row r="823">
          <cell r="A823" t="str">
            <v>3.2.1.04.02</v>
          </cell>
          <cell r="B823" t="str">
            <v>A</v>
          </cell>
          <cell r="C823">
            <v>3</v>
          </cell>
          <cell r="D823">
            <v>874</v>
          </cell>
          <cell r="E823" t="str">
            <v>Material de Consumo</v>
          </cell>
          <cell r="F823">
            <v>26942.74</v>
          </cell>
          <cell r="G823">
            <v>3156.8</v>
          </cell>
          <cell r="H823">
            <v>0</v>
          </cell>
          <cell r="I823">
            <v>30099.54</v>
          </cell>
        </row>
        <row r="824">
          <cell r="A824" t="str">
            <v>3.2.1.04.04</v>
          </cell>
          <cell r="B824" t="str">
            <v>A</v>
          </cell>
          <cell r="C824">
            <v>3</v>
          </cell>
          <cell r="D824">
            <v>876</v>
          </cell>
          <cell r="E824" t="str">
            <v>Peças de Reposição</v>
          </cell>
          <cell r="F824">
            <v>57248.84</v>
          </cell>
          <cell r="G824">
            <v>0</v>
          </cell>
          <cell r="H824">
            <v>0</v>
          </cell>
          <cell r="I824">
            <v>57248.84</v>
          </cell>
        </row>
        <row r="825">
          <cell r="A825" t="str">
            <v>3.2.1.04.05</v>
          </cell>
          <cell r="B825" t="str">
            <v>A</v>
          </cell>
          <cell r="C825">
            <v>3</v>
          </cell>
          <cell r="D825">
            <v>877</v>
          </cell>
          <cell r="E825" t="str">
            <v>Fardamento e EPI's</v>
          </cell>
          <cell r="F825">
            <v>28654.880000000001</v>
          </cell>
          <cell r="G825">
            <v>782.29</v>
          </cell>
          <cell r="H825">
            <v>0</v>
          </cell>
          <cell r="I825">
            <v>29437.17</v>
          </cell>
        </row>
        <row r="826">
          <cell r="A826" t="str">
            <v>3.2.1.04.06</v>
          </cell>
          <cell r="B826" t="str">
            <v>A</v>
          </cell>
          <cell r="C826">
            <v>3</v>
          </cell>
          <cell r="D826">
            <v>1123</v>
          </cell>
          <cell r="E826" t="str">
            <v>Materiais Diversos</v>
          </cell>
          <cell r="F826">
            <v>13493.46</v>
          </cell>
          <cell r="G826">
            <v>0</v>
          </cell>
          <cell r="H826">
            <v>0</v>
          </cell>
          <cell r="I826">
            <v>13493.46</v>
          </cell>
        </row>
        <row r="827">
          <cell r="A827" t="str">
            <v>3.2.1.04.07</v>
          </cell>
          <cell r="B827" t="str">
            <v>A</v>
          </cell>
          <cell r="C827">
            <v>3</v>
          </cell>
          <cell r="D827">
            <v>1971</v>
          </cell>
          <cell r="E827" t="str">
            <v>Material de Expediente</v>
          </cell>
          <cell r="F827">
            <v>10761.27</v>
          </cell>
          <cell r="G827">
            <v>1267.8599999999999</v>
          </cell>
          <cell r="H827">
            <v>0</v>
          </cell>
          <cell r="I827">
            <v>12029.13</v>
          </cell>
        </row>
        <row r="828">
          <cell r="A828" t="str">
            <v>3.2.1.04.08</v>
          </cell>
          <cell r="B828" t="str">
            <v>A</v>
          </cell>
          <cell r="C828">
            <v>3</v>
          </cell>
          <cell r="D828">
            <v>1972</v>
          </cell>
          <cell r="E828" t="str">
            <v>Material de Manutenção</v>
          </cell>
          <cell r="F828">
            <v>289611.21999999997</v>
          </cell>
          <cell r="G828">
            <v>76307</v>
          </cell>
          <cell r="H828">
            <v>0</v>
          </cell>
          <cell r="I828">
            <v>365918.22</v>
          </cell>
        </row>
        <row r="829">
          <cell r="A829" t="str">
            <v>3.2.1.05</v>
          </cell>
          <cell r="B829" t="str">
            <v>S</v>
          </cell>
          <cell r="C829">
            <v>3</v>
          </cell>
          <cell r="D829">
            <v>878</v>
          </cell>
          <cell r="E829" t="str">
            <v>Custos com Serviços Essenciais</v>
          </cell>
          <cell r="F829">
            <v>2767168.14</v>
          </cell>
          <cell r="G829">
            <v>217570.9</v>
          </cell>
          <cell r="H829">
            <v>0</v>
          </cell>
          <cell r="I829">
            <v>2984739.04</v>
          </cell>
        </row>
        <row r="830">
          <cell r="A830" t="str">
            <v>3.2.1.05.01</v>
          </cell>
          <cell r="B830" t="str">
            <v>A</v>
          </cell>
          <cell r="C830">
            <v>3</v>
          </cell>
          <cell r="D830">
            <v>879</v>
          </cell>
          <cell r="E830" t="str">
            <v>Energia Elétrica</v>
          </cell>
          <cell r="F830">
            <v>1643645.67</v>
          </cell>
          <cell r="G830">
            <v>165832.32000000001</v>
          </cell>
          <cell r="H830">
            <v>0</v>
          </cell>
          <cell r="I830">
            <v>1809477.99</v>
          </cell>
        </row>
        <row r="831">
          <cell r="A831" t="str">
            <v>3.2.1.05.03</v>
          </cell>
          <cell r="B831" t="str">
            <v>A</v>
          </cell>
          <cell r="C831">
            <v>3</v>
          </cell>
          <cell r="D831">
            <v>881</v>
          </cell>
          <cell r="E831" t="str">
            <v>Comunicação (Telefone Móvel)</v>
          </cell>
          <cell r="F831">
            <v>80120.09</v>
          </cell>
          <cell r="G831">
            <v>6945.34</v>
          </cell>
          <cell r="H831">
            <v>0</v>
          </cell>
          <cell r="I831">
            <v>87065.43</v>
          </cell>
        </row>
        <row r="832">
          <cell r="A832" t="str">
            <v>3.2.1.05.04</v>
          </cell>
          <cell r="B832" t="str">
            <v>A</v>
          </cell>
          <cell r="C832">
            <v>3</v>
          </cell>
          <cell r="D832">
            <v>882</v>
          </cell>
          <cell r="E832" t="str">
            <v>Água e Esgoto</v>
          </cell>
          <cell r="F832">
            <v>934328.82</v>
          </cell>
          <cell r="G832">
            <v>34650.69</v>
          </cell>
          <cell r="H832">
            <v>0</v>
          </cell>
          <cell r="I832">
            <v>968979.51</v>
          </cell>
        </row>
        <row r="833">
          <cell r="A833" t="str">
            <v>3.2.1.05.05</v>
          </cell>
          <cell r="B833" t="str">
            <v>A</v>
          </cell>
          <cell r="C833">
            <v>3</v>
          </cell>
          <cell r="D833">
            <v>1861</v>
          </cell>
          <cell r="E833" t="str">
            <v>Comunicação (Telefone Fixo)</v>
          </cell>
          <cell r="F833">
            <v>57438.7</v>
          </cell>
          <cell r="G833">
            <v>5693.21</v>
          </cell>
          <cell r="H833">
            <v>0</v>
          </cell>
          <cell r="I833">
            <v>63131.91</v>
          </cell>
        </row>
        <row r="834">
          <cell r="A834" t="str">
            <v>3.2.1.05.06</v>
          </cell>
          <cell r="B834" t="str">
            <v>A</v>
          </cell>
          <cell r="C834">
            <v>3</v>
          </cell>
          <cell r="D834">
            <v>1863</v>
          </cell>
          <cell r="E834" t="str">
            <v>Comunicação (Internet)</v>
          </cell>
          <cell r="F834">
            <v>51634.86</v>
          </cell>
          <cell r="G834">
            <v>4449.34</v>
          </cell>
          <cell r="H834">
            <v>0</v>
          </cell>
          <cell r="I834">
            <v>56084.2</v>
          </cell>
        </row>
        <row r="835">
          <cell r="A835" t="str">
            <v>3.2.1.06</v>
          </cell>
          <cell r="B835" t="str">
            <v>S</v>
          </cell>
          <cell r="C835">
            <v>3</v>
          </cell>
          <cell r="D835">
            <v>1240</v>
          </cell>
          <cell r="E835" t="str">
            <v>Custos Ponta de Espera e Cujupe</v>
          </cell>
          <cell r="F835">
            <v>791460.01</v>
          </cell>
          <cell r="G835">
            <v>89530.42</v>
          </cell>
          <cell r="H835">
            <v>0</v>
          </cell>
          <cell r="I835">
            <v>880990.43</v>
          </cell>
        </row>
        <row r="836">
          <cell r="A836" t="str">
            <v>3.2.1.06.01</v>
          </cell>
          <cell r="B836" t="str">
            <v>A</v>
          </cell>
          <cell r="C836">
            <v>3</v>
          </cell>
          <cell r="D836">
            <v>1241</v>
          </cell>
          <cell r="E836" t="str">
            <v>Energia Elétrica</v>
          </cell>
          <cell r="F836">
            <v>276470.61</v>
          </cell>
          <cell r="G836">
            <v>28721.14</v>
          </cell>
          <cell r="H836">
            <v>0</v>
          </cell>
          <cell r="I836">
            <v>305191.75</v>
          </cell>
        </row>
        <row r="837">
          <cell r="A837" t="str">
            <v>3.2.1.06.02</v>
          </cell>
          <cell r="B837" t="str">
            <v>A</v>
          </cell>
          <cell r="C837">
            <v>3</v>
          </cell>
          <cell r="D837">
            <v>1242</v>
          </cell>
          <cell r="E837" t="str">
            <v>Água e Esgoto</v>
          </cell>
          <cell r="F837">
            <v>198371.18</v>
          </cell>
          <cell r="G837">
            <v>7620.44</v>
          </cell>
          <cell r="H837">
            <v>0</v>
          </cell>
          <cell r="I837">
            <v>205991.62</v>
          </cell>
        </row>
        <row r="838">
          <cell r="A838" t="str">
            <v>3.2.1.06.09</v>
          </cell>
          <cell r="B838" t="str">
            <v>A</v>
          </cell>
          <cell r="C838">
            <v>3</v>
          </cell>
          <cell r="D838">
            <v>1263</v>
          </cell>
          <cell r="E838" t="str">
            <v>Refeição</v>
          </cell>
          <cell r="F838">
            <v>316618.21999999997</v>
          </cell>
          <cell r="G838">
            <v>53188.84</v>
          </cell>
          <cell r="H838">
            <v>0</v>
          </cell>
          <cell r="I838">
            <v>369807.06</v>
          </cell>
        </row>
        <row r="839">
          <cell r="A839" t="str">
            <v>3.2.2</v>
          </cell>
          <cell r="B839" t="str">
            <v>S</v>
          </cell>
          <cell r="C839">
            <v>3</v>
          </cell>
          <cell r="D839">
            <v>883</v>
          </cell>
          <cell r="E839" t="str">
            <v>Despesas Administrativas</v>
          </cell>
          <cell r="F839">
            <v>56902741.770000003</v>
          </cell>
          <cell r="G839">
            <v>6552973.7199999997</v>
          </cell>
          <cell r="H839">
            <v>188729.28</v>
          </cell>
          <cell r="I839">
            <v>63266986.210000001</v>
          </cell>
        </row>
        <row r="840">
          <cell r="A840" t="str">
            <v>3.2.2.01</v>
          </cell>
          <cell r="B840" t="str">
            <v>S</v>
          </cell>
          <cell r="C840">
            <v>3</v>
          </cell>
          <cell r="D840">
            <v>884</v>
          </cell>
          <cell r="E840" t="str">
            <v>Despesas com Pessoal</v>
          </cell>
          <cell r="F840">
            <v>35975932.68</v>
          </cell>
          <cell r="G840">
            <v>3853359.22</v>
          </cell>
          <cell r="H840">
            <v>188220.81</v>
          </cell>
          <cell r="I840">
            <v>39641071.090000004</v>
          </cell>
        </row>
        <row r="841">
          <cell r="A841" t="str">
            <v>3.2.2.01.01</v>
          </cell>
          <cell r="B841" t="str">
            <v>S</v>
          </cell>
          <cell r="C841">
            <v>3</v>
          </cell>
          <cell r="D841">
            <v>885</v>
          </cell>
          <cell r="E841" t="str">
            <v>Remunerações e Vantagens</v>
          </cell>
          <cell r="F841">
            <v>18760463.84</v>
          </cell>
          <cell r="G841">
            <v>1742563.83</v>
          </cell>
          <cell r="H841">
            <v>65572.59</v>
          </cell>
          <cell r="I841">
            <v>20437455.079999998</v>
          </cell>
        </row>
        <row r="842">
          <cell r="A842" t="str">
            <v>3.2.2.01.01.0001</v>
          </cell>
          <cell r="B842" t="str">
            <v>A</v>
          </cell>
          <cell r="C842">
            <v>3</v>
          </cell>
          <cell r="D842">
            <v>886</v>
          </cell>
          <cell r="E842" t="str">
            <v>Salários</v>
          </cell>
          <cell r="F842">
            <v>9557115.2699999996</v>
          </cell>
          <cell r="G842">
            <v>823285.39</v>
          </cell>
          <cell r="H842">
            <v>0</v>
          </cell>
          <cell r="I842">
            <v>10380400.66</v>
          </cell>
        </row>
        <row r="843">
          <cell r="A843" t="str">
            <v>3.2.2.01.01.0002</v>
          </cell>
          <cell r="B843" t="str">
            <v>A</v>
          </cell>
          <cell r="C843">
            <v>3</v>
          </cell>
          <cell r="D843">
            <v>887</v>
          </cell>
          <cell r="E843" t="str">
            <v>Férias</v>
          </cell>
          <cell r="F843">
            <v>2306468.7200000002</v>
          </cell>
          <cell r="G843">
            <v>185051.69</v>
          </cell>
          <cell r="H843">
            <v>0</v>
          </cell>
          <cell r="I843">
            <v>2491520.41</v>
          </cell>
        </row>
        <row r="844">
          <cell r="A844" t="str">
            <v>3.2.2.01.01.0003</v>
          </cell>
          <cell r="B844" t="str">
            <v>A</v>
          </cell>
          <cell r="C844">
            <v>3</v>
          </cell>
          <cell r="D844">
            <v>888</v>
          </cell>
          <cell r="E844" t="str">
            <v>13º Salários</v>
          </cell>
          <cell r="F844">
            <v>1472955.74</v>
          </cell>
          <cell r="G844">
            <v>136509.89000000001</v>
          </cell>
          <cell r="H844">
            <v>0</v>
          </cell>
          <cell r="I844">
            <v>1609465.63</v>
          </cell>
        </row>
        <row r="845">
          <cell r="A845" t="str">
            <v>3.2.2.01.01.0004</v>
          </cell>
          <cell r="B845" t="str">
            <v>A</v>
          </cell>
          <cell r="C845">
            <v>3</v>
          </cell>
          <cell r="D845">
            <v>889</v>
          </cell>
          <cell r="E845" t="str">
            <v>Diárias - Negócios</v>
          </cell>
          <cell r="F845">
            <v>137418.31</v>
          </cell>
          <cell r="G845">
            <v>3577.75</v>
          </cell>
          <cell r="H845">
            <v>0</v>
          </cell>
          <cell r="I845">
            <v>140996.06</v>
          </cell>
        </row>
        <row r="846">
          <cell r="A846" t="str">
            <v>3.2.2.01.01.0005</v>
          </cell>
          <cell r="B846" t="str">
            <v>A</v>
          </cell>
          <cell r="C846">
            <v>3</v>
          </cell>
          <cell r="D846">
            <v>890</v>
          </cell>
          <cell r="E846" t="str">
            <v>Adicional tempo de servico</v>
          </cell>
          <cell r="F846">
            <v>194571.88</v>
          </cell>
          <cell r="G846">
            <v>16001.98</v>
          </cell>
          <cell r="H846">
            <v>0</v>
          </cell>
          <cell r="I846">
            <v>210573.86</v>
          </cell>
        </row>
        <row r="847">
          <cell r="A847" t="str">
            <v>3.2.2.01.01.0007</v>
          </cell>
          <cell r="B847" t="str">
            <v>A</v>
          </cell>
          <cell r="C847">
            <v>3</v>
          </cell>
          <cell r="D847">
            <v>892</v>
          </cell>
          <cell r="E847" t="str">
            <v>Adicional risco</v>
          </cell>
          <cell r="F847">
            <v>3828841.31</v>
          </cell>
          <cell r="G847">
            <v>328404.27</v>
          </cell>
          <cell r="H847">
            <v>0</v>
          </cell>
          <cell r="I847">
            <v>4157245.58</v>
          </cell>
        </row>
        <row r="848">
          <cell r="A848" t="str">
            <v>3.2.2.01.01.0008</v>
          </cell>
          <cell r="B848" t="str">
            <v>A</v>
          </cell>
          <cell r="C848">
            <v>3</v>
          </cell>
          <cell r="D848">
            <v>893</v>
          </cell>
          <cell r="E848" t="str">
            <v>Grat. servicos extraordinarios</v>
          </cell>
          <cell r="F848">
            <v>783423.32</v>
          </cell>
          <cell r="G848">
            <v>70532.33</v>
          </cell>
          <cell r="H848">
            <v>0</v>
          </cell>
          <cell r="I848">
            <v>853955.65</v>
          </cell>
        </row>
        <row r="849">
          <cell r="A849" t="str">
            <v>3.2.2.01.01.0009</v>
          </cell>
          <cell r="B849" t="str">
            <v>A</v>
          </cell>
          <cell r="C849">
            <v>3</v>
          </cell>
          <cell r="D849">
            <v>894</v>
          </cell>
          <cell r="E849" t="str">
            <v>Funcao Grat. incorporada</v>
          </cell>
          <cell r="F849">
            <v>141104.56</v>
          </cell>
          <cell r="G849">
            <v>14374.84</v>
          </cell>
          <cell r="H849">
            <v>0</v>
          </cell>
          <cell r="I849">
            <v>155479.4</v>
          </cell>
        </row>
        <row r="850">
          <cell r="A850" t="str">
            <v>3.2.2.01.01.0010</v>
          </cell>
          <cell r="B850" t="str">
            <v>A</v>
          </cell>
          <cell r="C850">
            <v>3</v>
          </cell>
          <cell r="D850">
            <v>895</v>
          </cell>
          <cell r="E850" t="str">
            <v>abono pecuniario</v>
          </cell>
          <cell r="F850">
            <v>383985.83</v>
          </cell>
          <cell r="G850">
            <v>55161.85</v>
          </cell>
          <cell r="H850">
            <v>0</v>
          </cell>
          <cell r="I850">
            <v>439147.68</v>
          </cell>
        </row>
        <row r="851">
          <cell r="A851" t="str">
            <v>3.2.2.01.01.0011</v>
          </cell>
          <cell r="B851" t="str">
            <v>A</v>
          </cell>
          <cell r="C851">
            <v>3</v>
          </cell>
          <cell r="D851">
            <v>896</v>
          </cell>
          <cell r="E851" t="str">
            <v>Adicional Noturno</v>
          </cell>
          <cell r="F851">
            <v>174765.93</v>
          </cell>
          <cell r="G851">
            <v>26008.880000000001</v>
          </cell>
          <cell r="H851">
            <v>0</v>
          </cell>
          <cell r="I851">
            <v>200774.81</v>
          </cell>
        </row>
        <row r="852">
          <cell r="A852" t="str">
            <v>3.2.2.01.01.0012</v>
          </cell>
          <cell r="B852" t="str">
            <v>A</v>
          </cell>
          <cell r="C852">
            <v>3</v>
          </cell>
          <cell r="D852">
            <v>897</v>
          </cell>
          <cell r="E852" t="str">
            <v>Hora Extra</v>
          </cell>
          <cell r="F852">
            <v>40829.33</v>
          </cell>
          <cell r="G852">
            <v>72714.960000000006</v>
          </cell>
          <cell r="H852">
            <v>0</v>
          </cell>
          <cell r="I852">
            <v>113544.29</v>
          </cell>
        </row>
        <row r="853">
          <cell r="A853" t="str">
            <v>3.2.2.01.01.0014</v>
          </cell>
          <cell r="B853" t="str">
            <v>A</v>
          </cell>
          <cell r="C853">
            <v>3</v>
          </cell>
          <cell r="D853">
            <v>1129</v>
          </cell>
          <cell r="E853" t="str">
            <v>Diárias - Treinamento</v>
          </cell>
          <cell r="F853">
            <v>15337.35</v>
          </cell>
          <cell r="G853">
            <v>0</v>
          </cell>
          <cell r="H853">
            <v>0</v>
          </cell>
          <cell r="I853">
            <v>15337.35</v>
          </cell>
        </row>
        <row r="854">
          <cell r="A854" t="str">
            <v>3.2.2.01.01.0015</v>
          </cell>
          <cell r="B854" t="str">
            <v>A</v>
          </cell>
          <cell r="C854">
            <v>3</v>
          </cell>
          <cell r="D854">
            <v>1286</v>
          </cell>
          <cell r="E854" t="str">
            <v>Auxílio Dependente Especial</v>
          </cell>
          <cell r="F854">
            <v>50896</v>
          </cell>
          <cell r="G854">
            <v>6000</v>
          </cell>
          <cell r="H854">
            <v>0</v>
          </cell>
          <cell r="I854">
            <v>56896</v>
          </cell>
        </row>
        <row r="855">
          <cell r="A855" t="str">
            <v>3.2.2.01.01.0016</v>
          </cell>
          <cell r="B855" t="str">
            <v>A</v>
          </cell>
          <cell r="C855">
            <v>3</v>
          </cell>
          <cell r="D855">
            <v>1720</v>
          </cell>
          <cell r="E855" t="str">
            <v>Auxílio Creche/Escola</v>
          </cell>
          <cell r="F855">
            <v>88430</v>
          </cell>
          <cell r="G855">
            <v>4940</v>
          </cell>
          <cell r="H855">
            <v>0</v>
          </cell>
          <cell r="I855">
            <v>93370</v>
          </cell>
        </row>
        <row r="856">
          <cell r="A856" t="str">
            <v>3.2.2.01.01.0017</v>
          </cell>
          <cell r="B856" t="str">
            <v>A</v>
          </cell>
          <cell r="C856">
            <v>3</v>
          </cell>
          <cell r="D856">
            <v>2335</v>
          </cell>
          <cell r="E856" t="str">
            <v>Reversão Provisão Férias</v>
          </cell>
          <cell r="F856">
            <v>395765.43</v>
          </cell>
          <cell r="G856">
            <v>0</v>
          </cell>
          <cell r="H856">
            <v>55161.85</v>
          </cell>
          <cell r="I856">
            <v>-450927.28</v>
          </cell>
        </row>
        <row r="857">
          <cell r="A857" t="str">
            <v>3.2.2.01.01.0018</v>
          </cell>
          <cell r="B857" t="str">
            <v>A</v>
          </cell>
          <cell r="C857">
            <v>3</v>
          </cell>
          <cell r="D857">
            <v>2588</v>
          </cell>
          <cell r="E857" t="str">
            <v>Reversão Provisão 13º Salário</v>
          </cell>
          <cell r="F857">
            <v>885.2</v>
          </cell>
          <cell r="G857">
            <v>0</v>
          </cell>
          <cell r="H857">
            <v>10351.950000000001</v>
          </cell>
          <cell r="I857">
            <v>-11237.15</v>
          </cell>
        </row>
        <row r="858">
          <cell r="A858" t="str">
            <v>3.2.2.01.01.0019</v>
          </cell>
          <cell r="B858" t="str">
            <v>A</v>
          </cell>
          <cell r="C858">
            <v>3</v>
          </cell>
          <cell r="D858">
            <v>2691</v>
          </cell>
          <cell r="E858" t="str">
            <v>Faltas/Atrasos/Saídas Antecipada</v>
          </cell>
          <cell r="F858">
            <v>13142.5</v>
          </cell>
          <cell r="G858">
            <v>0</v>
          </cell>
          <cell r="H858">
            <v>58.79</v>
          </cell>
          <cell r="I858">
            <v>-13201.29</v>
          </cell>
        </row>
        <row r="859">
          <cell r="A859" t="str">
            <v>3.2.2.01.01.0020</v>
          </cell>
          <cell r="B859" t="str">
            <v>A</v>
          </cell>
          <cell r="C859">
            <v>3</v>
          </cell>
          <cell r="D859">
            <v>2694</v>
          </cell>
          <cell r="E859" t="str">
            <v>Excedente Banco de Horas Negativ</v>
          </cell>
          <cell r="F859">
            <v>1457.07</v>
          </cell>
          <cell r="G859">
            <v>0</v>
          </cell>
          <cell r="H859">
            <v>0</v>
          </cell>
          <cell r="I859">
            <v>-1457.07</v>
          </cell>
        </row>
        <row r="860">
          <cell r="A860" t="str">
            <v>3.2.2.01.01.0021</v>
          </cell>
          <cell r="B860" t="str">
            <v>A</v>
          </cell>
          <cell r="C860">
            <v>3</v>
          </cell>
          <cell r="D860">
            <v>3872</v>
          </cell>
          <cell r="E860" t="str">
            <v>Devoluções de Diárias (ADM)</v>
          </cell>
          <cell r="F860">
            <v>4429.51</v>
          </cell>
          <cell r="G860">
            <v>0</v>
          </cell>
          <cell r="H860">
            <v>0</v>
          </cell>
          <cell r="I860">
            <v>-4429.51</v>
          </cell>
        </row>
        <row r="861">
          <cell r="A861" t="str">
            <v>3.2.2.01.02</v>
          </cell>
          <cell r="B861" t="str">
            <v>S</v>
          </cell>
          <cell r="C861">
            <v>3</v>
          </cell>
          <cell r="D861">
            <v>898</v>
          </cell>
          <cell r="E861" t="str">
            <v>Remunerações e Vantagens da Dire</v>
          </cell>
          <cell r="F861">
            <v>1597307.23</v>
          </cell>
          <cell r="G861">
            <v>132193.13</v>
          </cell>
          <cell r="H861">
            <v>632.14</v>
          </cell>
          <cell r="I861">
            <v>1728868.22</v>
          </cell>
        </row>
        <row r="862">
          <cell r="A862" t="str">
            <v>3.2.2.01.02.0001</v>
          </cell>
          <cell r="B862" t="str">
            <v>A</v>
          </cell>
          <cell r="C862">
            <v>3</v>
          </cell>
          <cell r="D862">
            <v>899</v>
          </cell>
          <cell r="E862" t="str">
            <v>Salários - Diretoria</v>
          </cell>
          <cell r="F862">
            <v>1043453.83</v>
          </cell>
          <cell r="G862">
            <v>92015.47</v>
          </cell>
          <cell r="H862">
            <v>0</v>
          </cell>
          <cell r="I862">
            <v>1135469.3</v>
          </cell>
        </row>
        <row r="863">
          <cell r="A863" t="str">
            <v>3.2.2.01.02.0003</v>
          </cell>
          <cell r="B863" t="str">
            <v>A</v>
          </cell>
          <cell r="C863">
            <v>3</v>
          </cell>
          <cell r="D863">
            <v>901</v>
          </cell>
          <cell r="E863" t="str">
            <v>Adicional de Risco - Diretoria</v>
          </cell>
          <cell r="F863">
            <v>417381.48</v>
          </cell>
          <cell r="G863">
            <v>36806.18</v>
          </cell>
          <cell r="H863">
            <v>0</v>
          </cell>
          <cell r="I863">
            <v>454187.66</v>
          </cell>
        </row>
        <row r="864">
          <cell r="A864" t="str">
            <v>3.2.2.01.02.0005</v>
          </cell>
          <cell r="B864" t="str">
            <v>A</v>
          </cell>
          <cell r="C864">
            <v>3</v>
          </cell>
          <cell r="D864">
            <v>1383</v>
          </cell>
          <cell r="E864" t="str">
            <v>Diárias Diretoria - Negócios</v>
          </cell>
          <cell r="F864">
            <v>135207.62</v>
          </cell>
          <cell r="G864">
            <v>3371.48</v>
          </cell>
          <cell r="H864">
            <v>0</v>
          </cell>
          <cell r="I864">
            <v>138579.1</v>
          </cell>
        </row>
        <row r="865">
          <cell r="A865" t="str">
            <v>3.2.2.01.02.0006</v>
          </cell>
          <cell r="B865" t="str">
            <v>A</v>
          </cell>
          <cell r="C865">
            <v>3</v>
          </cell>
          <cell r="D865">
            <v>1384</v>
          </cell>
          <cell r="E865" t="str">
            <v>Diárias Diretoria - Treinamento</v>
          </cell>
          <cell r="F865">
            <v>2528.61</v>
          </cell>
          <cell r="G865">
            <v>0</v>
          </cell>
          <cell r="H865">
            <v>0</v>
          </cell>
          <cell r="I865">
            <v>2528.61</v>
          </cell>
        </row>
        <row r="866">
          <cell r="A866" t="str">
            <v>3.2.2.01.02.0008</v>
          </cell>
          <cell r="B866" t="str">
            <v>A</v>
          </cell>
          <cell r="C866">
            <v>3</v>
          </cell>
          <cell r="D866">
            <v>2274</v>
          </cell>
          <cell r="E866" t="str">
            <v>Devoluções de Diárias Diretoria</v>
          </cell>
          <cell r="F866">
            <v>1264.31</v>
          </cell>
          <cell r="G866">
            <v>0</v>
          </cell>
          <cell r="H866">
            <v>632.14</v>
          </cell>
          <cell r="I866">
            <v>-1896.45</v>
          </cell>
        </row>
        <row r="867">
          <cell r="A867" t="str">
            <v>3.2.2.01.03</v>
          </cell>
          <cell r="B867" t="str">
            <v>S</v>
          </cell>
          <cell r="C867">
            <v>3</v>
          </cell>
          <cell r="D867">
            <v>903</v>
          </cell>
          <cell r="E867" t="str">
            <v>Encargos</v>
          </cell>
          <cell r="F867">
            <v>6551760.71</v>
          </cell>
          <cell r="G867">
            <v>621781.54</v>
          </cell>
          <cell r="H867">
            <v>33553.269999999997</v>
          </cell>
          <cell r="I867">
            <v>7139988.9800000004</v>
          </cell>
        </row>
        <row r="868">
          <cell r="A868" t="str">
            <v>3.2.2.01.03.0001</v>
          </cell>
          <cell r="B868" t="str">
            <v>A</v>
          </cell>
          <cell r="C868">
            <v>3</v>
          </cell>
          <cell r="D868">
            <v>904</v>
          </cell>
          <cell r="E868" t="str">
            <v>INSS</v>
          </cell>
          <cell r="F868">
            <v>5116760.91</v>
          </cell>
          <cell r="G868">
            <v>465865.31</v>
          </cell>
          <cell r="H868">
            <v>0</v>
          </cell>
          <cell r="I868">
            <v>5582626.2199999997</v>
          </cell>
        </row>
        <row r="869">
          <cell r="A869" t="str">
            <v>3.2.2.01.03.0002</v>
          </cell>
          <cell r="B869" t="str">
            <v>A</v>
          </cell>
          <cell r="C869">
            <v>3</v>
          </cell>
          <cell r="D869">
            <v>905</v>
          </cell>
          <cell r="E869" t="str">
            <v>FGTS</v>
          </cell>
          <cell r="F869">
            <v>1559885.95</v>
          </cell>
          <cell r="G869">
            <v>142481.20000000001</v>
          </cell>
          <cell r="H869">
            <v>0</v>
          </cell>
          <cell r="I869">
            <v>1702367.15</v>
          </cell>
        </row>
        <row r="870">
          <cell r="A870" t="str">
            <v>3.2.2.01.03.0003</v>
          </cell>
          <cell r="B870" t="str">
            <v>A</v>
          </cell>
          <cell r="C870">
            <v>3</v>
          </cell>
          <cell r="D870">
            <v>906</v>
          </cell>
          <cell r="E870" t="str">
            <v>Portus Previdência Privada</v>
          </cell>
          <cell r="F870">
            <v>70312.73</v>
          </cell>
          <cell r="G870">
            <v>6100.99</v>
          </cell>
          <cell r="H870">
            <v>0</v>
          </cell>
          <cell r="I870">
            <v>76413.72</v>
          </cell>
        </row>
        <row r="871">
          <cell r="A871" t="str">
            <v>3.2.2.01.03.0005</v>
          </cell>
          <cell r="B871" t="str">
            <v>A</v>
          </cell>
          <cell r="C871">
            <v>3</v>
          </cell>
          <cell r="D871">
            <v>2255</v>
          </cell>
          <cell r="E871" t="str">
            <v>Encarg s/ Cessão Onerosa de Func</v>
          </cell>
          <cell r="F871">
            <v>40861.5</v>
          </cell>
          <cell r="G871">
            <v>7334.04</v>
          </cell>
          <cell r="H871">
            <v>0</v>
          </cell>
          <cell r="I871">
            <v>48195.54</v>
          </cell>
        </row>
        <row r="872">
          <cell r="A872" t="str">
            <v>3.2.2.01.03.0007</v>
          </cell>
          <cell r="B872" t="str">
            <v>A</v>
          </cell>
          <cell r="C872">
            <v>3</v>
          </cell>
          <cell r="D872">
            <v>2700</v>
          </cell>
          <cell r="E872" t="str">
            <v>Reversão INSS s/ Provisão de Fér</v>
          </cell>
          <cell r="F872">
            <v>177206.79</v>
          </cell>
          <cell r="G872">
            <v>0</v>
          </cell>
          <cell r="H872">
            <v>15079.85</v>
          </cell>
          <cell r="I872">
            <v>-192286.64</v>
          </cell>
        </row>
        <row r="873">
          <cell r="A873" t="str">
            <v>3.2.2.01.03.0008</v>
          </cell>
          <cell r="B873" t="str">
            <v>A</v>
          </cell>
          <cell r="C873">
            <v>3</v>
          </cell>
          <cell r="D873">
            <v>2701</v>
          </cell>
          <cell r="E873" t="str">
            <v>Reversão FGTS s/ Provisão de Fér</v>
          </cell>
          <cell r="F873">
            <v>54109.23</v>
          </cell>
          <cell r="G873">
            <v>0</v>
          </cell>
          <cell r="H873">
            <v>4604.53</v>
          </cell>
          <cell r="I873">
            <v>-58713.760000000002</v>
          </cell>
        </row>
        <row r="874">
          <cell r="A874" t="str">
            <v>3.2.2.01.03.0009</v>
          </cell>
          <cell r="B874" t="str">
            <v>A</v>
          </cell>
          <cell r="C874">
            <v>3</v>
          </cell>
          <cell r="D874">
            <v>2702</v>
          </cell>
          <cell r="E874" t="str">
            <v>Reversão Portus s/ Provisão de F</v>
          </cell>
          <cell r="F874">
            <v>1627.87</v>
          </cell>
          <cell r="G874">
            <v>0</v>
          </cell>
          <cell r="H874">
            <v>1144.93</v>
          </cell>
          <cell r="I874">
            <v>-2772.8</v>
          </cell>
        </row>
        <row r="875">
          <cell r="A875" t="str">
            <v>3.2.2.01.03.0010</v>
          </cell>
          <cell r="B875" t="str">
            <v>A</v>
          </cell>
          <cell r="C875">
            <v>3</v>
          </cell>
          <cell r="D875">
            <v>2720</v>
          </cell>
          <cell r="E875" t="str">
            <v>Reversão INSS s/ Provisões de 13</v>
          </cell>
          <cell r="F875">
            <v>0</v>
          </cell>
          <cell r="G875">
            <v>0</v>
          </cell>
          <cell r="H875">
            <v>11403.84</v>
          </cell>
          <cell r="I875">
            <v>-11403.84</v>
          </cell>
        </row>
        <row r="876">
          <cell r="A876" t="str">
            <v>3.2.2.01.03.0011</v>
          </cell>
          <cell r="B876" t="str">
            <v>A</v>
          </cell>
          <cell r="C876">
            <v>3</v>
          </cell>
          <cell r="D876">
            <v>2721</v>
          </cell>
          <cell r="E876" t="str">
            <v>Reversão FGTS s/ Provisões de 13</v>
          </cell>
          <cell r="F876">
            <v>3087.02</v>
          </cell>
          <cell r="G876">
            <v>0</v>
          </cell>
          <cell r="H876">
            <v>0</v>
          </cell>
          <cell r="I876">
            <v>-3087.02</v>
          </cell>
        </row>
        <row r="877">
          <cell r="A877" t="str">
            <v>3.2.2.01.03.0012</v>
          </cell>
          <cell r="B877" t="str">
            <v>A</v>
          </cell>
          <cell r="C877">
            <v>3</v>
          </cell>
          <cell r="D877">
            <v>2722</v>
          </cell>
          <cell r="E877" t="str">
            <v>Reversão Portus s/ Provisões de</v>
          </cell>
          <cell r="F877">
            <v>29.47</v>
          </cell>
          <cell r="G877">
            <v>0</v>
          </cell>
          <cell r="H877">
            <v>1320.12</v>
          </cell>
          <cell r="I877">
            <v>-1349.59</v>
          </cell>
        </row>
        <row r="878">
          <cell r="A878" t="str">
            <v>3.2.2.01.04</v>
          </cell>
          <cell r="B878" t="str">
            <v>S</v>
          </cell>
          <cell r="C878">
            <v>3</v>
          </cell>
          <cell r="D878">
            <v>908</v>
          </cell>
          <cell r="E878" t="str">
            <v>Verbas Rescisórias</v>
          </cell>
          <cell r="F878">
            <v>99711.09</v>
          </cell>
          <cell r="G878">
            <v>1981.87</v>
          </cell>
          <cell r="H878">
            <v>0</v>
          </cell>
          <cell r="I878">
            <v>101692.96</v>
          </cell>
        </row>
        <row r="879">
          <cell r="A879" t="str">
            <v>3.2.2.01.04.0001</v>
          </cell>
          <cell r="B879" t="str">
            <v>A</v>
          </cell>
          <cell r="C879">
            <v>3</v>
          </cell>
          <cell r="D879">
            <v>909</v>
          </cell>
          <cell r="E879" t="str">
            <v>Salários</v>
          </cell>
          <cell r="F879">
            <v>108598.45</v>
          </cell>
          <cell r="G879">
            <v>1981.87</v>
          </cell>
          <cell r="H879">
            <v>0</v>
          </cell>
          <cell r="I879">
            <v>110580.32</v>
          </cell>
        </row>
        <row r="880">
          <cell r="A880" t="str">
            <v>3.2.2.01.04.0005</v>
          </cell>
          <cell r="B880" t="str">
            <v>A</v>
          </cell>
          <cell r="C880">
            <v>3</v>
          </cell>
          <cell r="D880">
            <v>3843</v>
          </cell>
          <cell r="E880" t="str">
            <v>Art. 480 (Indenização)</v>
          </cell>
          <cell r="F880">
            <v>8887.36</v>
          </cell>
          <cell r="G880">
            <v>0</v>
          </cell>
          <cell r="H880">
            <v>0</v>
          </cell>
          <cell r="I880">
            <v>-8887.36</v>
          </cell>
        </row>
        <row r="881">
          <cell r="A881" t="str">
            <v>3.2.2.01.05</v>
          </cell>
          <cell r="B881" t="str">
            <v>S</v>
          </cell>
          <cell r="C881">
            <v>3</v>
          </cell>
          <cell r="D881">
            <v>913</v>
          </cell>
          <cell r="E881" t="str">
            <v>Outros Beneficios</v>
          </cell>
          <cell r="F881">
            <v>5335643.41</v>
          </cell>
          <cell r="G881">
            <v>472877.31</v>
          </cell>
          <cell r="H881">
            <v>0</v>
          </cell>
          <cell r="I881">
            <v>5808520.7199999997</v>
          </cell>
        </row>
        <row r="882">
          <cell r="A882" t="str">
            <v>3.2.2.01.05.0001</v>
          </cell>
          <cell r="B882" t="str">
            <v>A</v>
          </cell>
          <cell r="C882">
            <v>3</v>
          </cell>
          <cell r="D882">
            <v>914</v>
          </cell>
          <cell r="E882" t="str">
            <v>Vale Transporte</v>
          </cell>
          <cell r="F882">
            <v>4838</v>
          </cell>
          <cell r="G882">
            <v>564.4</v>
          </cell>
          <cell r="H882">
            <v>0</v>
          </cell>
          <cell r="I882">
            <v>5402.4</v>
          </cell>
        </row>
        <row r="883">
          <cell r="A883" t="str">
            <v>3.2.2.01.05.0002</v>
          </cell>
          <cell r="B883" t="str">
            <v>A</v>
          </cell>
          <cell r="C883">
            <v>3</v>
          </cell>
          <cell r="D883">
            <v>915</v>
          </cell>
          <cell r="E883" t="str">
            <v>Vale Refeição</v>
          </cell>
          <cell r="F883">
            <v>2088441.73</v>
          </cell>
          <cell r="G883">
            <v>198267.6</v>
          </cell>
          <cell r="H883">
            <v>0</v>
          </cell>
          <cell r="I883">
            <v>2286709.33</v>
          </cell>
        </row>
        <row r="884">
          <cell r="A884" t="str">
            <v>3.2.2.01.05.0003</v>
          </cell>
          <cell r="B884" t="str">
            <v>A</v>
          </cell>
          <cell r="C884">
            <v>3</v>
          </cell>
          <cell r="D884">
            <v>916</v>
          </cell>
          <cell r="E884" t="str">
            <v>Plano de Saúde</v>
          </cell>
          <cell r="F884">
            <v>1932455.4</v>
          </cell>
          <cell r="G884">
            <v>168572.07</v>
          </cell>
          <cell r="H884">
            <v>0</v>
          </cell>
          <cell r="I884">
            <v>2101027.4700000002</v>
          </cell>
        </row>
        <row r="885">
          <cell r="A885" t="str">
            <v>3.2.2.01.05.0004</v>
          </cell>
          <cell r="B885" t="str">
            <v>A</v>
          </cell>
          <cell r="C885">
            <v>3</v>
          </cell>
          <cell r="D885">
            <v>917</v>
          </cell>
          <cell r="E885" t="str">
            <v>Medicamentos</v>
          </cell>
          <cell r="F885">
            <v>467887.95</v>
          </cell>
          <cell r="G885">
            <v>41152.870000000003</v>
          </cell>
          <cell r="H885">
            <v>0</v>
          </cell>
          <cell r="I885">
            <v>509040.82</v>
          </cell>
        </row>
        <row r="886">
          <cell r="A886" t="str">
            <v>3.2.2.01.05.0005</v>
          </cell>
          <cell r="B886" t="str">
            <v>A</v>
          </cell>
          <cell r="C886">
            <v>3</v>
          </cell>
          <cell r="D886">
            <v>918</v>
          </cell>
          <cell r="E886" t="str">
            <v>Serv. Odontológicos - P F</v>
          </cell>
          <cell r="F886">
            <v>171812.8</v>
          </cell>
          <cell r="G886">
            <v>12507.81</v>
          </cell>
          <cell r="H886">
            <v>0</v>
          </cell>
          <cell r="I886">
            <v>184320.61</v>
          </cell>
        </row>
        <row r="887">
          <cell r="A887" t="str">
            <v>3.2.2.01.05.0006</v>
          </cell>
          <cell r="B887" t="str">
            <v>A</v>
          </cell>
          <cell r="C887">
            <v>3</v>
          </cell>
          <cell r="D887">
            <v>919</v>
          </cell>
          <cell r="E887" t="str">
            <v>Produtos Óticos</v>
          </cell>
          <cell r="F887">
            <v>113585.12</v>
          </cell>
          <cell r="G887">
            <v>3552</v>
          </cell>
          <cell r="H887">
            <v>0</v>
          </cell>
          <cell r="I887">
            <v>117137.12</v>
          </cell>
        </row>
        <row r="888">
          <cell r="A888" t="str">
            <v>3.2.2.01.05.0007</v>
          </cell>
          <cell r="B888" t="str">
            <v>A</v>
          </cell>
          <cell r="C888">
            <v>3</v>
          </cell>
          <cell r="D888">
            <v>920</v>
          </cell>
          <cell r="E888" t="str">
            <v>Seguro de Vida</v>
          </cell>
          <cell r="F888">
            <v>72392.25</v>
          </cell>
          <cell r="G888">
            <v>7727.13</v>
          </cell>
          <cell r="H888">
            <v>0</v>
          </cell>
          <cell r="I888">
            <v>80119.38</v>
          </cell>
        </row>
        <row r="889">
          <cell r="A889" t="str">
            <v>3.2.2.01.05.0008</v>
          </cell>
          <cell r="B889" t="str">
            <v>A</v>
          </cell>
          <cell r="C889">
            <v>3</v>
          </cell>
          <cell r="D889">
            <v>921</v>
          </cell>
          <cell r="E889" t="str">
            <v>Graduação e Especializ. de Empre</v>
          </cell>
          <cell r="F889">
            <v>82307.7</v>
          </cell>
          <cell r="G889">
            <v>8874.43</v>
          </cell>
          <cell r="H889">
            <v>0</v>
          </cell>
          <cell r="I889">
            <v>91182.13</v>
          </cell>
        </row>
        <row r="890">
          <cell r="A890" t="str">
            <v>3.2.2.01.05.0009</v>
          </cell>
          <cell r="B890" t="str">
            <v>A</v>
          </cell>
          <cell r="C890">
            <v>3</v>
          </cell>
          <cell r="D890">
            <v>922</v>
          </cell>
          <cell r="E890" t="str">
            <v>Serv. Odontológicos - P J</v>
          </cell>
          <cell r="F890">
            <v>215738.55</v>
          </cell>
          <cell r="G890">
            <v>23929</v>
          </cell>
          <cell r="H890">
            <v>0</v>
          </cell>
          <cell r="I890">
            <v>239667.55</v>
          </cell>
        </row>
        <row r="891">
          <cell r="A891" t="str">
            <v>3.2.2.01.05.0011</v>
          </cell>
          <cell r="B891" t="str">
            <v>A</v>
          </cell>
          <cell r="C891">
            <v>3</v>
          </cell>
          <cell r="D891">
            <v>951</v>
          </cell>
          <cell r="E891" t="str">
            <v>Treinamento</v>
          </cell>
          <cell r="F891">
            <v>186183.91</v>
          </cell>
          <cell r="G891">
            <v>7730</v>
          </cell>
          <cell r="H891">
            <v>0</v>
          </cell>
          <cell r="I891">
            <v>193913.91</v>
          </cell>
        </row>
        <row r="892">
          <cell r="A892" t="str">
            <v>3.2.2.01.06</v>
          </cell>
          <cell r="B892" t="str">
            <v>S</v>
          </cell>
          <cell r="C892">
            <v>3</v>
          </cell>
          <cell r="D892">
            <v>924</v>
          </cell>
          <cell r="E892" t="str">
            <v>Reembolso de Empregados</v>
          </cell>
          <cell r="F892">
            <v>644377.46</v>
          </cell>
          <cell r="G892">
            <v>0</v>
          </cell>
          <cell r="H892">
            <v>59453.43</v>
          </cell>
          <cell r="I892">
            <v>-703830.89</v>
          </cell>
        </row>
        <row r="893">
          <cell r="A893" t="str">
            <v>3.2.2.01.06.0001</v>
          </cell>
          <cell r="B893" t="str">
            <v>A</v>
          </cell>
          <cell r="C893">
            <v>3</v>
          </cell>
          <cell r="D893">
            <v>925</v>
          </cell>
          <cell r="E893" t="str">
            <v>Vale Transporte</v>
          </cell>
          <cell r="F893">
            <v>920.14</v>
          </cell>
          <cell r="G893">
            <v>0</v>
          </cell>
          <cell r="H893">
            <v>107.14</v>
          </cell>
          <cell r="I893">
            <v>-1027.28</v>
          </cell>
        </row>
        <row r="894">
          <cell r="A894" t="str">
            <v>3.2.2.01.06.0002</v>
          </cell>
          <cell r="B894" t="str">
            <v>A</v>
          </cell>
          <cell r="C894">
            <v>3</v>
          </cell>
          <cell r="D894">
            <v>926</v>
          </cell>
          <cell r="E894" t="str">
            <v>Vale Refeição</v>
          </cell>
          <cell r="F894">
            <v>91739.37</v>
          </cell>
          <cell r="G894">
            <v>0</v>
          </cell>
          <cell r="H894">
            <v>7683.61</v>
          </cell>
          <cell r="I894">
            <v>-99422.98</v>
          </cell>
        </row>
        <row r="895">
          <cell r="A895" t="str">
            <v>3.2.2.01.06.0003</v>
          </cell>
          <cell r="B895" t="str">
            <v>A</v>
          </cell>
          <cell r="C895">
            <v>3</v>
          </cell>
          <cell r="D895">
            <v>927</v>
          </cell>
          <cell r="E895" t="str">
            <v>Plano de Saúde</v>
          </cell>
          <cell r="F895">
            <v>366720.95</v>
          </cell>
          <cell r="G895">
            <v>0</v>
          </cell>
          <cell r="H895">
            <v>32422.62</v>
          </cell>
          <cell r="I895">
            <v>-399143.57</v>
          </cell>
        </row>
        <row r="896">
          <cell r="A896" t="str">
            <v>3.2.2.01.06.0004</v>
          </cell>
          <cell r="B896" t="str">
            <v>A</v>
          </cell>
          <cell r="C896">
            <v>3</v>
          </cell>
          <cell r="D896">
            <v>928</v>
          </cell>
          <cell r="E896" t="str">
            <v>Medicamentos</v>
          </cell>
          <cell r="F896">
            <v>116958.87</v>
          </cell>
          <cell r="G896">
            <v>0</v>
          </cell>
          <cell r="H896">
            <v>11413.88</v>
          </cell>
          <cell r="I896">
            <v>-128372.75</v>
          </cell>
        </row>
        <row r="897">
          <cell r="A897" t="str">
            <v>3.2.2.01.06.0008</v>
          </cell>
          <cell r="B897" t="str">
            <v>A</v>
          </cell>
          <cell r="C897">
            <v>3</v>
          </cell>
          <cell r="D897">
            <v>932</v>
          </cell>
          <cell r="E897" t="str">
            <v>Assistencia medica Odontologica</v>
          </cell>
          <cell r="F897">
            <v>68038.13</v>
          </cell>
          <cell r="G897">
            <v>0</v>
          </cell>
          <cell r="H897">
            <v>7826.18</v>
          </cell>
          <cell r="I897">
            <v>-75864.31</v>
          </cell>
        </row>
        <row r="898">
          <cell r="A898" t="str">
            <v>3.2.2.01.08</v>
          </cell>
          <cell r="B898" t="str">
            <v>S</v>
          </cell>
          <cell r="C898">
            <v>3</v>
          </cell>
          <cell r="D898">
            <v>936</v>
          </cell>
          <cell r="E898" t="str">
            <v>Orgãos Colegiados</v>
          </cell>
          <cell r="F898">
            <v>597240</v>
          </cell>
          <cell r="G898">
            <v>66960</v>
          </cell>
          <cell r="H898">
            <v>0</v>
          </cell>
          <cell r="I898">
            <v>664200</v>
          </cell>
        </row>
        <row r="899">
          <cell r="A899" t="str">
            <v>3.2.2.01.08.0001</v>
          </cell>
          <cell r="B899" t="str">
            <v>A</v>
          </cell>
          <cell r="C899">
            <v>3</v>
          </cell>
          <cell r="D899">
            <v>937</v>
          </cell>
          <cell r="E899" t="str">
            <v>CONSAD</v>
          </cell>
          <cell r="F899">
            <v>334800</v>
          </cell>
          <cell r="G899">
            <v>27000</v>
          </cell>
          <cell r="H899">
            <v>0</v>
          </cell>
          <cell r="I899">
            <v>361800</v>
          </cell>
        </row>
        <row r="900">
          <cell r="A900" t="str">
            <v>3.2.2.01.08.0002</v>
          </cell>
          <cell r="B900" t="str">
            <v>A</v>
          </cell>
          <cell r="C900">
            <v>3</v>
          </cell>
          <cell r="D900">
            <v>938</v>
          </cell>
          <cell r="E900" t="str">
            <v>CONFI</v>
          </cell>
          <cell r="F900">
            <v>103680</v>
          </cell>
          <cell r="G900">
            <v>9720</v>
          </cell>
          <cell r="H900">
            <v>0</v>
          </cell>
          <cell r="I900">
            <v>113400</v>
          </cell>
        </row>
        <row r="901">
          <cell r="A901" t="str">
            <v>3.2.2.01.08.0004</v>
          </cell>
          <cell r="B901" t="str">
            <v>A</v>
          </cell>
          <cell r="C901">
            <v>3</v>
          </cell>
          <cell r="D901">
            <v>3935</v>
          </cell>
          <cell r="E901" t="str">
            <v>Conselho Consultivo Comp. Portuá</v>
          </cell>
          <cell r="F901">
            <v>158760</v>
          </cell>
          <cell r="G901">
            <v>30240</v>
          </cell>
          <cell r="H901">
            <v>0</v>
          </cell>
          <cell r="I901">
            <v>189000</v>
          </cell>
        </row>
        <row r="902">
          <cell r="A902" t="str">
            <v>3.2.2.01.09</v>
          </cell>
          <cell r="B902" t="str">
            <v>S</v>
          </cell>
          <cell r="C902">
            <v>3</v>
          </cell>
          <cell r="D902">
            <v>2391</v>
          </cell>
          <cell r="E902" t="str">
            <v>Participações no Resultado</v>
          </cell>
          <cell r="F902">
            <v>3678183.86</v>
          </cell>
          <cell r="G902">
            <v>815001.54</v>
          </cell>
          <cell r="H902">
            <v>29009.38</v>
          </cell>
          <cell r="I902">
            <v>4464176.0199999996</v>
          </cell>
        </row>
        <row r="903">
          <cell r="A903" t="str">
            <v>3.2.2.01.09.0001</v>
          </cell>
          <cell r="B903" t="str">
            <v>A</v>
          </cell>
          <cell r="C903">
            <v>3</v>
          </cell>
          <cell r="D903">
            <v>2392</v>
          </cell>
          <cell r="E903" t="str">
            <v>PPR Administrativo</v>
          </cell>
          <cell r="F903">
            <v>3680397.07</v>
          </cell>
          <cell r="G903">
            <v>815001.54</v>
          </cell>
          <cell r="H903">
            <v>0</v>
          </cell>
          <cell r="I903">
            <v>4495398.6100000003</v>
          </cell>
        </row>
        <row r="904">
          <cell r="A904" t="str">
            <v>3.2.2.01.09.0002</v>
          </cell>
          <cell r="B904" t="str">
            <v>A</v>
          </cell>
          <cell r="C904">
            <v>3</v>
          </cell>
          <cell r="D904">
            <v>2618</v>
          </cell>
          <cell r="E904" t="str">
            <v>Reversão Provisão PPR Administra</v>
          </cell>
          <cell r="F904">
            <v>2213.21</v>
          </cell>
          <cell r="G904">
            <v>0</v>
          </cell>
          <cell r="H904">
            <v>29009.38</v>
          </cell>
          <cell r="I904">
            <v>-31222.59</v>
          </cell>
        </row>
        <row r="905">
          <cell r="A905" t="str">
            <v>3.2.2.02</v>
          </cell>
          <cell r="B905" t="str">
            <v>S</v>
          </cell>
          <cell r="C905">
            <v>3</v>
          </cell>
          <cell r="D905">
            <v>940</v>
          </cell>
          <cell r="E905" t="str">
            <v>Despesas Gerais</v>
          </cell>
          <cell r="F905">
            <v>13433012.85</v>
          </cell>
          <cell r="G905">
            <v>1245315.1599999999</v>
          </cell>
          <cell r="H905">
            <v>0</v>
          </cell>
          <cell r="I905">
            <v>14678328.01</v>
          </cell>
        </row>
        <row r="906">
          <cell r="A906" t="str">
            <v>3.2.2.02.03</v>
          </cell>
          <cell r="B906" t="str">
            <v>A</v>
          </cell>
          <cell r="C906">
            <v>3</v>
          </cell>
          <cell r="D906">
            <v>943</v>
          </cell>
          <cell r="E906" t="str">
            <v>Remuneração a Estag. e Bolsistas</v>
          </cell>
          <cell r="F906">
            <v>242224.65</v>
          </cell>
          <cell r="G906">
            <v>39224.839999999997</v>
          </cell>
          <cell r="H906">
            <v>0</v>
          </cell>
          <cell r="I906">
            <v>281449.49</v>
          </cell>
        </row>
        <row r="907">
          <cell r="A907" t="str">
            <v>3.2.2.02.05</v>
          </cell>
          <cell r="B907" t="str">
            <v>A</v>
          </cell>
          <cell r="C907">
            <v>3</v>
          </cell>
          <cell r="D907">
            <v>945</v>
          </cell>
          <cell r="E907" t="str">
            <v>Passagens  aéreas</v>
          </cell>
          <cell r="F907">
            <v>322844.76</v>
          </cell>
          <cell r="G907">
            <v>19755.32</v>
          </cell>
          <cell r="H907">
            <v>0</v>
          </cell>
          <cell r="I907">
            <v>342600.08</v>
          </cell>
        </row>
        <row r="908">
          <cell r="A908" t="str">
            <v>3.2.2.02.06</v>
          </cell>
          <cell r="B908" t="str">
            <v>A</v>
          </cell>
          <cell r="C908">
            <v>3</v>
          </cell>
          <cell r="D908">
            <v>946</v>
          </cell>
          <cell r="E908" t="str">
            <v>Outros Serviços - PJ</v>
          </cell>
          <cell r="F908">
            <v>30692.98</v>
          </cell>
          <cell r="G908">
            <v>9136.08</v>
          </cell>
          <cell r="H908">
            <v>0</v>
          </cell>
          <cell r="I908">
            <v>39829.06</v>
          </cell>
        </row>
        <row r="909">
          <cell r="A909" t="str">
            <v>3.2.2.02.07</v>
          </cell>
          <cell r="B909" t="str">
            <v>A</v>
          </cell>
          <cell r="C909">
            <v>3</v>
          </cell>
          <cell r="D909">
            <v>947</v>
          </cell>
          <cell r="E909" t="str">
            <v>Manutenção e Reparos</v>
          </cell>
          <cell r="F909">
            <v>556956.35</v>
          </cell>
          <cell r="G909">
            <v>37342.300000000003</v>
          </cell>
          <cell r="H909">
            <v>0</v>
          </cell>
          <cell r="I909">
            <v>594298.65</v>
          </cell>
        </row>
        <row r="910">
          <cell r="A910" t="str">
            <v>3.2.2.02.09</v>
          </cell>
          <cell r="B910" t="str">
            <v>A</v>
          </cell>
          <cell r="C910">
            <v>3</v>
          </cell>
          <cell r="D910">
            <v>949</v>
          </cell>
          <cell r="E910" t="str">
            <v>Meio Ambiente</v>
          </cell>
          <cell r="F910">
            <v>109745.76</v>
          </cell>
          <cell r="G910">
            <v>0</v>
          </cell>
          <cell r="H910">
            <v>0</v>
          </cell>
          <cell r="I910">
            <v>109745.76</v>
          </cell>
        </row>
        <row r="911">
          <cell r="A911" t="str">
            <v>3.2.2.02.10</v>
          </cell>
          <cell r="B911" t="str">
            <v>A</v>
          </cell>
          <cell r="C911">
            <v>3</v>
          </cell>
          <cell r="D911">
            <v>950</v>
          </cell>
          <cell r="E911" t="str">
            <v>Levantamentos, Estudos e Projeto</v>
          </cell>
          <cell r="F911">
            <v>944141.07</v>
          </cell>
          <cell r="G911">
            <v>166143.82999999999</v>
          </cell>
          <cell r="H911">
            <v>0</v>
          </cell>
          <cell r="I911">
            <v>1110284.8999999999</v>
          </cell>
        </row>
        <row r="912">
          <cell r="A912" t="str">
            <v>3.2.2.02.12</v>
          </cell>
          <cell r="B912" t="str">
            <v>A</v>
          </cell>
          <cell r="C912">
            <v>3</v>
          </cell>
          <cell r="D912">
            <v>952</v>
          </cell>
          <cell r="E912" t="str">
            <v>Seguros em Geral</v>
          </cell>
          <cell r="F912">
            <v>50000</v>
          </cell>
          <cell r="G912">
            <v>0</v>
          </cell>
          <cell r="H912">
            <v>0</v>
          </cell>
          <cell r="I912">
            <v>50000</v>
          </cell>
        </row>
        <row r="913">
          <cell r="A913" t="str">
            <v>3.2.2.02.13</v>
          </cell>
          <cell r="B913" t="str">
            <v>A</v>
          </cell>
          <cell r="C913">
            <v>3</v>
          </cell>
          <cell r="D913">
            <v>953</v>
          </cell>
          <cell r="E913" t="str">
            <v>Locação de Bens Móveis</v>
          </cell>
          <cell r="F913">
            <v>333425.82</v>
          </cell>
          <cell r="G913">
            <v>17031.900000000001</v>
          </cell>
          <cell r="H913">
            <v>0</v>
          </cell>
          <cell r="I913">
            <v>350457.72</v>
          </cell>
        </row>
        <row r="914">
          <cell r="A914" t="str">
            <v>3.2.2.02.14</v>
          </cell>
          <cell r="B914" t="str">
            <v>A</v>
          </cell>
          <cell r="C914">
            <v>3</v>
          </cell>
          <cell r="D914">
            <v>954</v>
          </cell>
          <cell r="E914" t="str">
            <v>Locação de Veículos</v>
          </cell>
          <cell r="F914">
            <v>381503.06</v>
          </cell>
          <cell r="G914">
            <v>38217.86</v>
          </cell>
          <cell r="H914">
            <v>0</v>
          </cell>
          <cell r="I914">
            <v>419720.92</v>
          </cell>
        </row>
        <row r="915">
          <cell r="A915" t="str">
            <v>3.2.2.02.16</v>
          </cell>
          <cell r="B915" t="str">
            <v>A</v>
          </cell>
          <cell r="C915">
            <v>3</v>
          </cell>
          <cell r="D915">
            <v>956</v>
          </cell>
          <cell r="E915" t="str">
            <v>Hospedagem</v>
          </cell>
          <cell r="F915">
            <v>5401.56</v>
          </cell>
          <cell r="G915">
            <v>579.6</v>
          </cell>
          <cell r="H915">
            <v>0</v>
          </cell>
          <cell r="I915">
            <v>5981.16</v>
          </cell>
        </row>
        <row r="916">
          <cell r="A916" t="str">
            <v>3.2.2.02.17</v>
          </cell>
          <cell r="B916" t="str">
            <v>A</v>
          </cell>
          <cell r="C916">
            <v>3</v>
          </cell>
          <cell r="D916">
            <v>957</v>
          </cell>
          <cell r="E916" t="str">
            <v>Frete</v>
          </cell>
          <cell r="F916">
            <v>7194.72</v>
          </cell>
          <cell r="G916">
            <v>0</v>
          </cell>
          <cell r="H916">
            <v>0</v>
          </cell>
          <cell r="I916">
            <v>7194.72</v>
          </cell>
        </row>
        <row r="917">
          <cell r="A917" t="str">
            <v>3.2.2.02.18</v>
          </cell>
          <cell r="B917" t="str">
            <v>A</v>
          </cell>
          <cell r="C917">
            <v>3</v>
          </cell>
          <cell r="D917">
            <v>958</v>
          </cell>
          <cell r="E917" t="str">
            <v>Consultoria Geral</v>
          </cell>
          <cell r="F917">
            <v>269012.21999999997</v>
          </cell>
          <cell r="G917">
            <v>24350</v>
          </cell>
          <cell r="H917">
            <v>0</v>
          </cell>
          <cell r="I917">
            <v>293362.21999999997</v>
          </cell>
        </row>
        <row r="918">
          <cell r="A918" t="str">
            <v>3.2.2.02.19</v>
          </cell>
          <cell r="B918" t="str">
            <v>A</v>
          </cell>
          <cell r="C918">
            <v>3</v>
          </cell>
          <cell r="D918">
            <v>959</v>
          </cell>
          <cell r="E918" t="str">
            <v>Transporte e Locomoção</v>
          </cell>
          <cell r="F918">
            <v>499506.57</v>
          </cell>
          <cell r="G918">
            <v>56464.94</v>
          </cell>
          <cell r="H918">
            <v>0</v>
          </cell>
          <cell r="I918">
            <v>555971.51</v>
          </cell>
        </row>
        <row r="919">
          <cell r="A919" t="str">
            <v>3.2.2.02.20</v>
          </cell>
          <cell r="B919" t="str">
            <v>A</v>
          </cell>
          <cell r="C919">
            <v>3</v>
          </cell>
          <cell r="D919">
            <v>960</v>
          </cell>
          <cell r="E919" t="str">
            <v>Seguro de Veículos</v>
          </cell>
          <cell r="F919">
            <v>12000</v>
          </cell>
          <cell r="G919">
            <v>0</v>
          </cell>
          <cell r="H919">
            <v>0</v>
          </cell>
          <cell r="I919">
            <v>12000</v>
          </cell>
        </row>
        <row r="920">
          <cell r="A920" t="str">
            <v>3.2.2.02.21</v>
          </cell>
          <cell r="B920" t="str">
            <v>A</v>
          </cell>
          <cell r="C920">
            <v>3</v>
          </cell>
          <cell r="D920">
            <v>961</v>
          </cell>
          <cell r="E920" t="str">
            <v>Publicidade e Propaganda</v>
          </cell>
          <cell r="F920">
            <v>2447653.4500000002</v>
          </cell>
          <cell r="G920">
            <v>77305.39</v>
          </cell>
          <cell r="H920">
            <v>0</v>
          </cell>
          <cell r="I920">
            <v>2524958.84</v>
          </cell>
        </row>
        <row r="921">
          <cell r="A921" t="str">
            <v>3.2.2.02.22</v>
          </cell>
          <cell r="B921" t="str">
            <v>A</v>
          </cell>
          <cell r="C921">
            <v>3</v>
          </cell>
          <cell r="D921">
            <v>962</v>
          </cell>
          <cell r="E921" t="str">
            <v>Suporte e Manutençao de Sistemas</v>
          </cell>
          <cell r="F921">
            <v>509510.62</v>
          </cell>
          <cell r="G921">
            <v>28144.18</v>
          </cell>
          <cell r="H921">
            <v>0</v>
          </cell>
          <cell r="I921">
            <v>537654.80000000005</v>
          </cell>
        </row>
        <row r="922">
          <cell r="A922" t="str">
            <v>3.2.2.02.23</v>
          </cell>
          <cell r="B922" t="str">
            <v>A</v>
          </cell>
          <cell r="C922">
            <v>3</v>
          </cell>
          <cell r="D922">
            <v>963</v>
          </cell>
          <cell r="E922" t="str">
            <v>Assinaturas e Publicações Técnic</v>
          </cell>
          <cell r="F922">
            <v>17423</v>
          </cell>
          <cell r="G922">
            <v>0</v>
          </cell>
          <cell r="H922">
            <v>0</v>
          </cell>
          <cell r="I922">
            <v>17423</v>
          </cell>
        </row>
        <row r="923">
          <cell r="A923" t="str">
            <v>3.2.2.02.25</v>
          </cell>
          <cell r="B923" t="str">
            <v>A</v>
          </cell>
          <cell r="C923">
            <v>3</v>
          </cell>
          <cell r="D923">
            <v>965</v>
          </cell>
          <cell r="E923" t="str">
            <v>Particip.em Feiras, Seminários e</v>
          </cell>
          <cell r="F923">
            <v>854492.01</v>
          </cell>
          <cell r="G923">
            <v>0</v>
          </cell>
          <cell r="H923">
            <v>0</v>
          </cell>
          <cell r="I923">
            <v>854492.01</v>
          </cell>
        </row>
        <row r="924">
          <cell r="A924" t="str">
            <v>3.2.2.02.26</v>
          </cell>
          <cell r="B924" t="str">
            <v>A</v>
          </cell>
          <cell r="C924">
            <v>3</v>
          </cell>
          <cell r="D924">
            <v>966</v>
          </cell>
          <cell r="E924" t="str">
            <v>Manutenção e Reparos de Veículos</v>
          </cell>
          <cell r="F924">
            <v>30242.57</v>
          </cell>
          <cell r="G924">
            <v>0</v>
          </cell>
          <cell r="H924">
            <v>0</v>
          </cell>
          <cell r="I924">
            <v>30242.57</v>
          </cell>
        </row>
        <row r="925">
          <cell r="A925" t="str">
            <v>3.2.2.02.28</v>
          </cell>
          <cell r="B925" t="str">
            <v>A</v>
          </cell>
          <cell r="C925">
            <v>3</v>
          </cell>
          <cell r="D925">
            <v>1152</v>
          </cell>
          <cell r="E925" t="str">
            <v>Licenças de Uso</v>
          </cell>
          <cell r="F925">
            <v>43537.04</v>
          </cell>
          <cell r="G925">
            <v>0</v>
          </cell>
          <cell r="H925">
            <v>0</v>
          </cell>
          <cell r="I925">
            <v>43537.04</v>
          </cell>
        </row>
        <row r="926">
          <cell r="A926" t="str">
            <v>3.2.2.02.29</v>
          </cell>
          <cell r="B926" t="str">
            <v>A</v>
          </cell>
          <cell r="C926">
            <v>3</v>
          </cell>
          <cell r="D926">
            <v>1224</v>
          </cell>
          <cell r="E926" t="str">
            <v>Segurança e Vigilância</v>
          </cell>
          <cell r="F926">
            <v>4061198.38</v>
          </cell>
          <cell r="G926">
            <v>382612.01</v>
          </cell>
          <cell r="H926">
            <v>0</v>
          </cell>
          <cell r="I926">
            <v>4443810.3899999997</v>
          </cell>
        </row>
        <row r="927">
          <cell r="A927" t="str">
            <v>3.2.2.02.30</v>
          </cell>
          <cell r="B927" t="str">
            <v>A</v>
          </cell>
          <cell r="C927">
            <v>3</v>
          </cell>
          <cell r="D927">
            <v>1225</v>
          </cell>
          <cell r="E927" t="str">
            <v>Serviços Terceirizados - Limpeza</v>
          </cell>
          <cell r="F927">
            <v>56796.31</v>
          </cell>
          <cell r="G927">
            <v>11868.26</v>
          </cell>
          <cell r="H927">
            <v>0</v>
          </cell>
          <cell r="I927">
            <v>68664.570000000007</v>
          </cell>
        </row>
        <row r="928">
          <cell r="A928" t="str">
            <v>3.2.2.02.32</v>
          </cell>
          <cell r="B928" t="str">
            <v>A</v>
          </cell>
          <cell r="C928">
            <v>3</v>
          </cell>
          <cell r="D928">
            <v>1730</v>
          </cell>
          <cell r="E928" t="str">
            <v>Serviços de Medicina do Trabalho</v>
          </cell>
          <cell r="F928">
            <v>54679.96</v>
          </cell>
          <cell r="G928">
            <v>1780.7</v>
          </cell>
          <cell r="H928">
            <v>0</v>
          </cell>
          <cell r="I928">
            <v>56460.66</v>
          </cell>
        </row>
        <row r="929">
          <cell r="A929" t="str">
            <v>3.2.2.02.33</v>
          </cell>
          <cell r="B929" t="str">
            <v>A</v>
          </cell>
          <cell r="C929">
            <v>3</v>
          </cell>
          <cell r="D929">
            <v>1967</v>
          </cell>
          <cell r="E929" t="str">
            <v>Serviços Terceirizados - Adminis</v>
          </cell>
          <cell r="F929">
            <v>1473613.28</v>
          </cell>
          <cell r="G929">
            <v>186439.67999999999</v>
          </cell>
          <cell r="H929">
            <v>0</v>
          </cell>
          <cell r="I929">
            <v>1660052.96</v>
          </cell>
        </row>
        <row r="930">
          <cell r="A930" t="str">
            <v>3.2.2.02.35</v>
          </cell>
          <cell r="B930" t="str">
            <v>A</v>
          </cell>
          <cell r="C930">
            <v>3</v>
          </cell>
          <cell r="D930">
            <v>2654</v>
          </cell>
          <cell r="E930" t="str">
            <v>Auditoria</v>
          </cell>
          <cell r="F930">
            <v>40404</v>
          </cell>
          <cell r="G930">
            <v>0</v>
          </cell>
          <cell r="H930">
            <v>0</v>
          </cell>
          <cell r="I930">
            <v>40404</v>
          </cell>
        </row>
        <row r="931">
          <cell r="A931" t="str">
            <v>3.2.2.02.36</v>
          </cell>
          <cell r="B931" t="str">
            <v>A</v>
          </cell>
          <cell r="C931">
            <v>3</v>
          </cell>
          <cell r="D931">
            <v>2867</v>
          </cell>
          <cell r="E931" t="str">
            <v>Participação e Organização de Ev</v>
          </cell>
          <cell r="F931">
            <v>78812.710000000006</v>
          </cell>
          <cell r="G931">
            <v>148918.26999999999</v>
          </cell>
          <cell r="H931">
            <v>0</v>
          </cell>
          <cell r="I931">
            <v>227730.98</v>
          </cell>
        </row>
        <row r="932">
          <cell r="A932" t="str">
            <v>3.2.2.03</v>
          </cell>
          <cell r="B932" t="str">
            <v>S</v>
          </cell>
          <cell r="C932">
            <v>3</v>
          </cell>
          <cell r="D932">
            <v>968</v>
          </cell>
          <cell r="E932" t="str">
            <v>Despesas com Materiais</v>
          </cell>
          <cell r="F932">
            <v>309399.96000000002</v>
          </cell>
          <cell r="G932">
            <v>22988.9</v>
          </cell>
          <cell r="H932">
            <v>0</v>
          </cell>
          <cell r="I932">
            <v>332388.86</v>
          </cell>
        </row>
        <row r="933">
          <cell r="A933" t="str">
            <v>3.2.2.03.01</v>
          </cell>
          <cell r="B933" t="str">
            <v>A</v>
          </cell>
          <cell r="C933">
            <v>3</v>
          </cell>
          <cell r="D933">
            <v>969</v>
          </cell>
          <cell r="E933" t="str">
            <v>Combustiveis e Lubrificantes</v>
          </cell>
          <cell r="F933">
            <v>112347.45</v>
          </cell>
          <cell r="G933">
            <v>10446.09</v>
          </cell>
          <cell r="H933">
            <v>0</v>
          </cell>
          <cell r="I933">
            <v>122793.54</v>
          </cell>
        </row>
        <row r="934">
          <cell r="A934" t="str">
            <v>3.2.2.03.02</v>
          </cell>
          <cell r="B934" t="str">
            <v>A</v>
          </cell>
          <cell r="C934">
            <v>3</v>
          </cell>
          <cell r="D934">
            <v>970</v>
          </cell>
          <cell r="E934" t="str">
            <v>Material de Consumo</v>
          </cell>
          <cell r="F934">
            <v>55335.67</v>
          </cell>
          <cell r="G934">
            <v>2585.6999999999998</v>
          </cell>
          <cell r="H934">
            <v>0</v>
          </cell>
          <cell r="I934">
            <v>57921.37</v>
          </cell>
        </row>
        <row r="935">
          <cell r="A935" t="str">
            <v>3.2.2.03.03</v>
          </cell>
          <cell r="B935" t="str">
            <v>A</v>
          </cell>
          <cell r="C935">
            <v>3</v>
          </cell>
          <cell r="D935">
            <v>971</v>
          </cell>
          <cell r="E935" t="str">
            <v>Objetos de Pequenos Valores</v>
          </cell>
          <cell r="F935">
            <v>954</v>
          </cell>
          <cell r="G935">
            <v>0</v>
          </cell>
          <cell r="H935">
            <v>0</v>
          </cell>
          <cell r="I935">
            <v>954</v>
          </cell>
        </row>
        <row r="936">
          <cell r="A936" t="str">
            <v>3.2.2.03.04</v>
          </cell>
          <cell r="B936" t="str">
            <v>A</v>
          </cell>
          <cell r="C936">
            <v>3</v>
          </cell>
          <cell r="D936">
            <v>972</v>
          </cell>
          <cell r="E936" t="str">
            <v>Peças de Reposição</v>
          </cell>
          <cell r="F936">
            <v>2890.56</v>
          </cell>
          <cell r="G936">
            <v>0</v>
          </cell>
          <cell r="H936">
            <v>0</v>
          </cell>
          <cell r="I936">
            <v>2890.56</v>
          </cell>
        </row>
        <row r="937">
          <cell r="A937" t="str">
            <v>3.2.2.03.05</v>
          </cell>
          <cell r="B937" t="str">
            <v>A</v>
          </cell>
          <cell r="C937">
            <v>3</v>
          </cell>
          <cell r="D937">
            <v>973</v>
          </cell>
          <cell r="E937" t="str">
            <v>Fardamento e EPI's</v>
          </cell>
          <cell r="F937">
            <v>37697.39</v>
          </cell>
          <cell r="G937">
            <v>1664.62</v>
          </cell>
          <cell r="H937">
            <v>0</v>
          </cell>
          <cell r="I937">
            <v>39362.01</v>
          </cell>
        </row>
        <row r="938">
          <cell r="A938" t="str">
            <v>3.2.2.03.06</v>
          </cell>
          <cell r="B938" t="str">
            <v>A</v>
          </cell>
          <cell r="C938">
            <v>3</v>
          </cell>
          <cell r="D938">
            <v>974</v>
          </cell>
          <cell r="E938" t="str">
            <v>Materiais Diversos</v>
          </cell>
          <cell r="F938">
            <v>20422.349999999999</v>
          </cell>
          <cell r="G938">
            <v>1168.8699999999999</v>
          </cell>
          <cell r="H938">
            <v>0</v>
          </cell>
          <cell r="I938">
            <v>21591.22</v>
          </cell>
        </row>
        <row r="939">
          <cell r="A939" t="str">
            <v>3.2.2.03.09</v>
          </cell>
          <cell r="B939" t="str">
            <v>A</v>
          </cell>
          <cell r="C939">
            <v>3</v>
          </cell>
          <cell r="D939">
            <v>977</v>
          </cell>
          <cell r="E939" t="str">
            <v>Brindes</v>
          </cell>
          <cell r="F939">
            <v>35889</v>
          </cell>
          <cell r="G939">
            <v>0</v>
          </cell>
          <cell r="H939">
            <v>0</v>
          </cell>
          <cell r="I939">
            <v>35889</v>
          </cell>
        </row>
        <row r="940">
          <cell r="A940" t="str">
            <v>3.2.2.03.10</v>
          </cell>
          <cell r="B940" t="str">
            <v>A</v>
          </cell>
          <cell r="C940">
            <v>3</v>
          </cell>
          <cell r="D940">
            <v>1973</v>
          </cell>
          <cell r="E940" t="str">
            <v>Material de Expediente</v>
          </cell>
          <cell r="F940">
            <v>39872.370000000003</v>
          </cell>
          <cell r="G940">
            <v>7123.62</v>
          </cell>
          <cell r="H940">
            <v>0</v>
          </cell>
          <cell r="I940">
            <v>46995.99</v>
          </cell>
        </row>
        <row r="941">
          <cell r="A941" t="str">
            <v>3.2.2.03.11</v>
          </cell>
          <cell r="B941" t="str">
            <v>A</v>
          </cell>
          <cell r="C941">
            <v>3</v>
          </cell>
          <cell r="D941">
            <v>1974</v>
          </cell>
          <cell r="E941" t="str">
            <v>Material de Manutenção</v>
          </cell>
          <cell r="F941">
            <v>4000</v>
          </cell>
          <cell r="G941">
            <v>0</v>
          </cell>
          <cell r="H941">
            <v>0</v>
          </cell>
          <cell r="I941">
            <v>4000</v>
          </cell>
        </row>
        <row r="942">
          <cell r="A942" t="str">
            <v>3.2.2.03.12</v>
          </cell>
          <cell r="B942" t="str">
            <v>A</v>
          </cell>
          <cell r="C942">
            <v>3</v>
          </cell>
          <cell r="D942">
            <v>2794</v>
          </cell>
          <cell r="E942" t="str">
            <v>Reembolso Cartão-Proximidade</v>
          </cell>
          <cell r="F942">
            <v>8.83</v>
          </cell>
          <cell r="G942">
            <v>0</v>
          </cell>
          <cell r="H942">
            <v>0</v>
          </cell>
          <cell r="I942">
            <v>-8.83</v>
          </cell>
        </row>
        <row r="943">
          <cell r="A943" t="str">
            <v>3.2.2.04</v>
          </cell>
          <cell r="B943" t="str">
            <v>S</v>
          </cell>
          <cell r="C943">
            <v>3</v>
          </cell>
          <cell r="D943">
            <v>1057</v>
          </cell>
          <cell r="E943" t="str">
            <v>Serviços Essenciais</v>
          </cell>
          <cell r="F943">
            <v>595044.37</v>
          </cell>
          <cell r="G943">
            <v>64027.93</v>
          </cell>
          <cell r="H943">
            <v>0</v>
          </cell>
          <cell r="I943">
            <v>659072.30000000005</v>
          </cell>
        </row>
        <row r="944">
          <cell r="A944" t="str">
            <v>3.2.2.04.01</v>
          </cell>
          <cell r="B944" t="str">
            <v>A</v>
          </cell>
          <cell r="C944">
            <v>3</v>
          </cell>
          <cell r="D944">
            <v>1058</v>
          </cell>
          <cell r="E944" t="str">
            <v>Energia Elétrica</v>
          </cell>
          <cell r="F944">
            <v>240685.31</v>
          </cell>
          <cell r="G944">
            <v>23956.87</v>
          </cell>
          <cell r="H944">
            <v>0</v>
          </cell>
          <cell r="I944">
            <v>264642.18</v>
          </cell>
        </row>
        <row r="945">
          <cell r="A945" t="str">
            <v>3.2.2.04.03</v>
          </cell>
          <cell r="B945" t="str">
            <v>A</v>
          </cell>
          <cell r="C945">
            <v>3</v>
          </cell>
          <cell r="D945">
            <v>1060</v>
          </cell>
          <cell r="E945" t="str">
            <v>Comunicação (Telefone Móvel)</v>
          </cell>
          <cell r="F945">
            <v>134295.48000000001</v>
          </cell>
          <cell r="G945">
            <v>12240.18</v>
          </cell>
          <cell r="H945">
            <v>0</v>
          </cell>
          <cell r="I945">
            <v>146535.66</v>
          </cell>
        </row>
        <row r="946">
          <cell r="A946" t="str">
            <v>3.2.2.04.04</v>
          </cell>
          <cell r="B946" t="str">
            <v>A</v>
          </cell>
          <cell r="C946">
            <v>3</v>
          </cell>
          <cell r="D946">
            <v>1061</v>
          </cell>
          <cell r="E946" t="str">
            <v>Água e Esgoto</v>
          </cell>
          <cell r="F946">
            <v>79631.149999999994</v>
          </cell>
          <cell r="G946">
            <v>15177.79</v>
          </cell>
          <cell r="H946">
            <v>0</v>
          </cell>
          <cell r="I946">
            <v>94808.94</v>
          </cell>
        </row>
        <row r="947">
          <cell r="A947" t="str">
            <v>3.2.2.04.05</v>
          </cell>
          <cell r="B947" t="str">
            <v>A</v>
          </cell>
          <cell r="C947">
            <v>3</v>
          </cell>
          <cell r="D947">
            <v>1862</v>
          </cell>
          <cell r="E947" t="str">
            <v>Comunicação (Telefone Fixo)</v>
          </cell>
          <cell r="F947">
            <v>73720.710000000006</v>
          </cell>
          <cell r="G947">
            <v>7102.43</v>
          </cell>
          <cell r="H947">
            <v>0</v>
          </cell>
          <cell r="I947">
            <v>80823.14</v>
          </cell>
        </row>
        <row r="948">
          <cell r="A948" t="str">
            <v>3.2.2.04.06</v>
          </cell>
          <cell r="B948" t="str">
            <v>A</v>
          </cell>
          <cell r="C948">
            <v>3</v>
          </cell>
          <cell r="D948">
            <v>1864</v>
          </cell>
          <cell r="E948" t="str">
            <v>Comunicação (Internet)</v>
          </cell>
          <cell r="F948">
            <v>66711.72</v>
          </cell>
          <cell r="G948">
            <v>5550.66</v>
          </cell>
          <cell r="H948">
            <v>0</v>
          </cell>
          <cell r="I948">
            <v>72262.38</v>
          </cell>
        </row>
        <row r="949">
          <cell r="A949" t="str">
            <v>3.2.2.05</v>
          </cell>
          <cell r="B949" t="str">
            <v>S</v>
          </cell>
          <cell r="C949">
            <v>3</v>
          </cell>
          <cell r="D949">
            <v>978</v>
          </cell>
          <cell r="E949" t="str">
            <v>Outras Despesas Administrativas</v>
          </cell>
          <cell r="F949">
            <v>1674619.86</v>
          </cell>
          <cell r="G949">
            <v>308050.55</v>
          </cell>
          <cell r="H949">
            <v>508.47</v>
          </cell>
          <cell r="I949">
            <v>1982161.94</v>
          </cell>
        </row>
        <row r="950">
          <cell r="A950" t="str">
            <v>3.2.2.05.04</v>
          </cell>
          <cell r="B950" t="str">
            <v>A</v>
          </cell>
          <cell r="C950">
            <v>3</v>
          </cell>
          <cell r="D950">
            <v>982</v>
          </cell>
          <cell r="E950" t="str">
            <v>Despesas com visitantes e convid</v>
          </cell>
          <cell r="F950">
            <v>485</v>
          </cell>
          <cell r="G950">
            <v>1238</v>
          </cell>
          <cell r="H950">
            <v>0</v>
          </cell>
          <cell r="I950">
            <v>1723</v>
          </cell>
        </row>
        <row r="951">
          <cell r="A951" t="str">
            <v>3.2.2.05.06</v>
          </cell>
          <cell r="B951" t="str">
            <v>A</v>
          </cell>
          <cell r="C951">
            <v>3</v>
          </cell>
          <cell r="D951">
            <v>984</v>
          </cell>
          <cell r="E951" t="str">
            <v>Contribuições Institucionais</v>
          </cell>
          <cell r="F951">
            <v>37833.339999999997</v>
          </cell>
          <cell r="G951">
            <v>11460.45</v>
          </cell>
          <cell r="H951">
            <v>0</v>
          </cell>
          <cell r="I951">
            <v>49293.79</v>
          </cell>
        </row>
        <row r="952">
          <cell r="A952" t="str">
            <v>3.2.2.05.07</v>
          </cell>
          <cell r="B952" t="str">
            <v>A</v>
          </cell>
          <cell r="C952">
            <v>3</v>
          </cell>
          <cell r="D952">
            <v>985</v>
          </cell>
          <cell r="E952" t="str">
            <v>Contribuições a Entidades de Cla</v>
          </cell>
          <cell r="F952">
            <v>36000</v>
          </cell>
          <cell r="G952">
            <v>2000</v>
          </cell>
          <cell r="H952">
            <v>0</v>
          </cell>
          <cell r="I952">
            <v>38000</v>
          </cell>
        </row>
        <row r="953">
          <cell r="A953" t="str">
            <v>3.2.2.05.08</v>
          </cell>
          <cell r="B953" t="str">
            <v>A</v>
          </cell>
          <cell r="C953">
            <v>3</v>
          </cell>
          <cell r="D953">
            <v>986</v>
          </cell>
          <cell r="E953" t="str">
            <v>Outros Serviços Especializados</v>
          </cell>
          <cell r="F953">
            <v>376516.47</v>
          </cell>
          <cell r="G953">
            <v>57677.7</v>
          </cell>
          <cell r="H953">
            <v>0</v>
          </cell>
          <cell r="I953">
            <v>434194.17</v>
          </cell>
        </row>
        <row r="954">
          <cell r="A954" t="str">
            <v>3.2.2.05.10</v>
          </cell>
          <cell r="B954" t="str">
            <v>A</v>
          </cell>
          <cell r="C954">
            <v>3</v>
          </cell>
          <cell r="D954">
            <v>988</v>
          </cell>
          <cell r="E954" t="str">
            <v>Despesas Diversas</v>
          </cell>
          <cell r="F954">
            <v>19164.919999999998</v>
          </cell>
          <cell r="G954">
            <v>0</v>
          </cell>
          <cell r="H954">
            <v>0</v>
          </cell>
          <cell r="I954">
            <v>19164.919999999998</v>
          </cell>
        </row>
        <row r="955">
          <cell r="A955" t="str">
            <v>3.2.2.05.12</v>
          </cell>
          <cell r="B955" t="str">
            <v>A</v>
          </cell>
          <cell r="C955">
            <v>3</v>
          </cell>
          <cell r="D955">
            <v>990</v>
          </cell>
          <cell r="E955" t="str">
            <v>Despesas c/ Cartório</v>
          </cell>
          <cell r="F955">
            <v>32275.95</v>
          </cell>
          <cell r="G955">
            <v>83.6</v>
          </cell>
          <cell r="H955">
            <v>0</v>
          </cell>
          <cell r="I955">
            <v>32359.55</v>
          </cell>
        </row>
        <row r="956">
          <cell r="A956" t="str">
            <v>3.2.2.05.13</v>
          </cell>
          <cell r="B956" t="str">
            <v>A</v>
          </cell>
          <cell r="C956">
            <v>3</v>
          </cell>
          <cell r="D956">
            <v>991</v>
          </cell>
          <cell r="E956" t="str">
            <v>Despesas c/ Fretes e Despachos</v>
          </cell>
          <cell r="F956">
            <v>11386.67</v>
          </cell>
          <cell r="G956">
            <v>3090.8</v>
          </cell>
          <cell r="H956">
            <v>0</v>
          </cell>
          <cell r="I956">
            <v>14477.47</v>
          </cell>
        </row>
        <row r="957">
          <cell r="A957" t="str">
            <v>3.2.2.05.14</v>
          </cell>
          <cell r="B957" t="str">
            <v>A</v>
          </cell>
          <cell r="C957">
            <v>3</v>
          </cell>
          <cell r="D957">
            <v>992</v>
          </cell>
          <cell r="E957" t="str">
            <v>Custas Processuais e Judiciais</v>
          </cell>
          <cell r="F957">
            <v>30380.26</v>
          </cell>
          <cell r="G957">
            <v>0</v>
          </cell>
          <cell r="H957">
            <v>0</v>
          </cell>
          <cell r="I957">
            <v>30380.26</v>
          </cell>
        </row>
        <row r="958">
          <cell r="A958" t="str">
            <v>3.2.2.05.15</v>
          </cell>
          <cell r="B958" t="str">
            <v>A</v>
          </cell>
          <cell r="C958">
            <v>3</v>
          </cell>
          <cell r="D958">
            <v>993</v>
          </cell>
          <cell r="E958" t="str">
            <v>Multas Compensatórias</v>
          </cell>
          <cell r="F958">
            <v>266.7</v>
          </cell>
          <cell r="G958">
            <v>0</v>
          </cell>
          <cell r="H958">
            <v>0</v>
          </cell>
          <cell r="I958">
            <v>266.7</v>
          </cell>
        </row>
        <row r="959">
          <cell r="A959" t="str">
            <v>3.2.2.05.17</v>
          </cell>
          <cell r="B959" t="str">
            <v>A</v>
          </cell>
          <cell r="C959">
            <v>3</v>
          </cell>
          <cell r="D959">
            <v>995</v>
          </cell>
          <cell r="E959" t="str">
            <v>Multa por Infração</v>
          </cell>
          <cell r="F959">
            <v>22241.34</v>
          </cell>
          <cell r="G959">
            <v>0</v>
          </cell>
          <cell r="H959">
            <v>0</v>
          </cell>
          <cell r="I959">
            <v>22241.34</v>
          </cell>
        </row>
        <row r="960">
          <cell r="A960" t="str">
            <v>3.2.2.05.20</v>
          </cell>
          <cell r="B960" t="str">
            <v>A</v>
          </cell>
          <cell r="C960">
            <v>3</v>
          </cell>
          <cell r="D960">
            <v>998</v>
          </cell>
          <cell r="E960" t="str">
            <v>Indenizações à Terceiros</v>
          </cell>
          <cell r="F960">
            <v>13287.27</v>
          </cell>
          <cell r="G960">
            <v>0</v>
          </cell>
          <cell r="H960">
            <v>508.47</v>
          </cell>
          <cell r="I960">
            <v>12778.8</v>
          </cell>
        </row>
        <row r="961">
          <cell r="A961" t="str">
            <v>3.2.2.05.22</v>
          </cell>
          <cell r="B961" t="str">
            <v>A</v>
          </cell>
          <cell r="C961">
            <v>3</v>
          </cell>
          <cell r="D961">
            <v>2604</v>
          </cell>
          <cell r="E961" t="str">
            <v>Doações Indedutíveis</v>
          </cell>
          <cell r="F961">
            <v>20000</v>
          </cell>
          <cell r="G961">
            <v>0</v>
          </cell>
          <cell r="H961">
            <v>0</v>
          </cell>
          <cell r="I961">
            <v>20000</v>
          </cell>
        </row>
        <row r="962">
          <cell r="A962" t="str">
            <v>3.2.2.05.23</v>
          </cell>
          <cell r="B962" t="str">
            <v>A</v>
          </cell>
          <cell r="C962">
            <v>3</v>
          </cell>
          <cell r="D962">
            <v>3836</v>
          </cell>
          <cell r="E962" t="str">
            <v>Patrocínios</v>
          </cell>
          <cell r="F962">
            <v>1074781.94</v>
          </cell>
          <cell r="G962">
            <v>232500</v>
          </cell>
          <cell r="H962">
            <v>0</v>
          </cell>
          <cell r="I962">
            <v>1307281.94</v>
          </cell>
        </row>
        <row r="963">
          <cell r="A963" t="str">
            <v>3.2.2.06</v>
          </cell>
          <cell r="B963" t="str">
            <v>S</v>
          </cell>
          <cell r="C963">
            <v>3</v>
          </cell>
          <cell r="D963">
            <v>999</v>
          </cell>
          <cell r="E963" t="str">
            <v>Depreciação/Amortização</v>
          </cell>
          <cell r="F963">
            <v>4893584.8</v>
          </cell>
          <cell r="G963">
            <v>1057320.6599999999</v>
          </cell>
          <cell r="H963">
            <v>0</v>
          </cell>
          <cell r="I963">
            <v>5950905.46</v>
          </cell>
        </row>
        <row r="964">
          <cell r="A964" t="str">
            <v>3.2.2.06.01</v>
          </cell>
          <cell r="B964" t="str">
            <v>A</v>
          </cell>
          <cell r="C964">
            <v>3</v>
          </cell>
          <cell r="D964">
            <v>1000</v>
          </cell>
          <cell r="E964" t="str">
            <v>Depreciações</v>
          </cell>
          <cell r="F964">
            <v>4893584.8</v>
          </cell>
          <cell r="G964">
            <v>1057320.6599999999</v>
          </cell>
          <cell r="H964">
            <v>0</v>
          </cell>
          <cell r="I964">
            <v>5950905.46</v>
          </cell>
        </row>
        <row r="965">
          <cell r="A965" t="str">
            <v>3.2.2.07</v>
          </cell>
          <cell r="B965" t="str">
            <v>S</v>
          </cell>
          <cell r="C965">
            <v>3</v>
          </cell>
          <cell r="D965">
            <v>1385</v>
          </cell>
          <cell r="E965" t="str">
            <v>Despesas Terminal Porto Grande</v>
          </cell>
          <cell r="F965">
            <v>21147.25</v>
          </cell>
          <cell r="G965">
            <v>1911.3</v>
          </cell>
          <cell r="H965">
            <v>0</v>
          </cell>
          <cell r="I965">
            <v>23058.55</v>
          </cell>
        </row>
        <row r="966">
          <cell r="A966" t="str">
            <v>3.2.2.07.04</v>
          </cell>
          <cell r="B966" t="str">
            <v>S</v>
          </cell>
          <cell r="C966">
            <v>3</v>
          </cell>
          <cell r="D966">
            <v>1388</v>
          </cell>
          <cell r="E966" t="str">
            <v>Serviços Essenciais - Porto Gran</v>
          </cell>
          <cell r="F966">
            <v>21147.25</v>
          </cell>
          <cell r="G966">
            <v>1911.3</v>
          </cell>
          <cell r="H966">
            <v>0</v>
          </cell>
          <cell r="I966">
            <v>23058.55</v>
          </cell>
        </row>
        <row r="967">
          <cell r="A967" t="str">
            <v>3.2.2.07.04.0001</v>
          </cell>
          <cell r="B967" t="str">
            <v>A</v>
          </cell>
          <cell r="C967">
            <v>3</v>
          </cell>
          <cell r="D967">
            <v>1389</v>
          </cell>
          <cell r="E967" t="str">
            <v>Energia Elétrica - Porto Grande</v>
          </cell>
          <cell r="F967">
            <v>21147.25</v>
          </cell>
          <cell r="G967">
            <v>1911.3</v>
          </cell>
          <cell r="H967">
            <v>0</v>
          </cell>
          <cell r="I967">
            <v>23058.55</v>
          </cell>
        </row>
        <row r="968">
          <cell r="A968" t="str">
            <v>3.2.3</v>
          </cell>
          <cell r="B968" t="str">
            <v>S</v>
          </cell>
          <cell r="C968">
            <v>3</v>
          </cell>
          <cell r="D968">
            <v>1002</v>
          </cell>
          <cell r="E968" t="str">
            <v>Despesas Tributárias</v>
          </cell>
          <cell r="F968">
            <v>87077.39</v>
          </cell>
          <cell r="G968">
            <v>0</v>
          </cell>
          <cell r="H968">
            <v>0</v>
          </cell>
          <cell r="I968">
            <v>87077.39</v>
          </cell>
        </row>
        <row r="969">
          <cell r="A969" t="str">
            <v>3.2.3.01</v>
          </cell>
          <cell r="B969" t="str">
            <v>S</v>
          </cell>
          <cell r="C969">
            <v>3</v>
          </cell>
          <cell r="D969">
            <v>1003</v>
          </cell>
          <cell r="E969" t="str">
            <v>Taxas</v>
          </cell>
          <cell r="F969">
            <v>64267.17</v>
          </cell>
          <cell r="G969">
            <v>0</v>
          </cell>
          <cell r="H969">
            <v>0</v>
          </cell>
          <cell r="I969">
            <v>64267.17</v>
          </cell>
        </row>
        <row r="970">
          <cell r="A970" t="str">
            <v>3.2.3.01.01</v>
          </cell>
          <cell r="B970" t="str">
            <v>A</v>
          </cell>
          <cell r="C970">
            <v>3</v>
          </cell>
          <cell r="D970">
            <v>1004</v>
          </cell>
          <cell r="E970" t="str">
            <v>Taxa de Localização e Funcioname</v>
          </cell>
          <cell r="F970">
            <v>8127.01</v>
          </cell>
          <cell r="G970">
            <v>0</v>
          </cell>
          <cell r="H970">
            <v>0</v>
          </cell>
          <cell r="I970">
            <v>8127.01</v>
          </cell>
        </row>
        <row r="971">
          <cell r="A971" t="str">
            <v>3.2.3.01.02</v>
          </cell>
          <cell r="B971" t="str">
            <v>A</v>
          </cell>
          <cell r="C971">
            <v>3</v>
          </cell>
          <cell r="D971">
            <v>1005</v>
          </cell>
          <cell r="E971" t="str">
            <v>Taxas Estaduais</v>
          </cell>
          <cell r="F971">
            <v>39998.35</v>
          </cell>
          <cell r="G971">
            <v>0</v>
          </cell>
          <cell r="H971">
            <v>0</v>
          </cell>
          <cell r="I971">
            <v>39998.35</v>
          </cell>
        </row>
        <row r="972">
          <cell r="A972" t="str">
            <v>3.2.3.01.04</v>
          </cell>
          <cell r="B972" t="str">
            <v>A</v>
          </cell>
          <cell r="C972">
            <v>3</v>
          </cell>
          <cell r="D972">
            <v>1007</v>
          </cell>
          <cell r="E972" t="str">
            <v>Outras Taxas Federais</v>
          </cell>
          <cell r="F972">
            <v>11997.45</v>
          </cell>
          <cell r="G972">
            <v>0</v>
          </cell>
          <cell r="H972">
            <v>0</v>
          </cell>
          <cell r="I972">
            <v>11997.45</v>
          </cell>
        </row>
        <row r="973">
          <cell r="A973" t="str">
            <v>3.2.3.01.05</v>
          </cell>
          <cell r="B973" t="str">
            <v>A</v>
          </cell>
          <cell r="C973">
            <v>3</v>
          </cell>
          <cell r="D973">
            <v>1008</v>
          </cell>
          <cell r="E973" t="str">
            <v>Taxa de Licenciamento de Veículo</v>
          </cell>
          <cell r="F973">
            <v>4144.3599999999997</v>
          </cell>
          <cell r="G973">
            <v>0</v>
          </cell>
          <cell r="H973">
            <v>0</v>
          </cell>
          <cell r="I973">
            <v>4144.3599999999997</v>
          </cell>
        </row>
        <row r="974">
          <cell r="A974" t="str">
            <v>3.2.3.02</v>
          </cell>
          <cell r="B974" t="str">
            <v>S</v>
          </cell>
          <cell r="C974">
            <v>3</v>
          </cell>
          <cell r="D974">
            <v>1884</v>
          </cell>
          <cell r="E974" t="str">
            <v>Impostos</v>
          </cell>
          <cell r="F974">
            <v>22810.22</v>
          </cell>
          <cell r="G974">
            <v>0</v>
          </cell>
          <cell r="H974">
            <v>0</v>
          </cell>
          <cell r="I974">
            <v>22810.22</v>
          </cell>
        </row>
        <row r="975">
          <cell r="A975" t="str">
            <v>3.2.3.02.01</v>
          </cell>
          <cell r="B975" t="str">
            <v>A</v>
          </cell>
          <cell r="C975">
            <v>3</v>
          </cell>
          <cell r="D975">
            <v>1885</v>
          </cell>
          <cell r="E975" t="str">
            <v>Municipal</v>
          </cell>
          <cell r="F975">
            <v>12030.8</v>
          </cell>
          <cell r="G975">
            <v>0</v>
          </cell>
          <cell r="H975">
            <v>0</v>
          </cell>
          <cell r="I975">
            <v>12030.8</v>
          </cell>
        </row>
        <row r="976">
          <cell r="A976" t="str">
            <v>3.2.3.02.03</v>
          </cell>
          <cell r="B976" t="str">
            <v>A</v>
          </cell>
          <cell r="C976">
            <v>3</v>
          </cell>
          <cell r="D976">
            <v>1887</v>
          </cell>
          <cell r="E976" t="str">
            <v>Federal</v>
          </cell>
          <cell r="F976">
            <v>10779.42</v>
          </cell>
          <cell r="G976">
            <v>0</v>
          </cell>
          <cell r="H976">
            <v>0</v>
          </cell>
          <cell r="I976">
            <v>10779.42</v>
          </cell>
        </row>
        <row r="977">
          <cell r="A977" t="str">
            <v>3.2.4</v>
          </cell>
          <cell r="B977" t="str">
            <v>S</v>
          </cell>
          <cell r="C977">
            <v>3</v>
          </cell>
          <cell r="D977">
            <v>1010</v>
          </cell>
          <cell r="E977" t="str">
            <v>Resultado Financeiro</v>
          </cell>
          <cell r="F977">
            <v>23319569.809999999</v>
          </cell>
          <cell r="G977">
            <v>2239576.69</v>
          </cell>
          <cell r="H977">
            <v>353536.23</v>
          </cell>
          <cell r="I977">
            <v>25205610.27</v>
          </cell>
        </row>
        <row r="978">
          <cell r="A978" t="str">
            <v>3.2.4.01</v>
          </cell>
          <cell r="B978" t="str">
            <v>S</v>
          </cell>
          <cell r="C978">
            <v>3</v>
          </cell>
          <cell r="D978">
            <v>1011</v>
          </cell>
          <cell r="E978" t="str">
            <v>Receitas Financeiras</v>
          </cell>
          <cell r="F978">
            <v>3112648.41</v>
          </cell>
          <cell r="G978">
            <v>21628.18</v>
          </cell>
          <cell r="H978">
            <v>353536.23</v>
          </cell>
          <cell r="I978">
            <v>-3444556.46</v>
          </cell>
        </row>
        <row r="979">
          <cell r="A979" t="str">
            <v>3.2.4.01.01</v>
          </cell>
          <cell r="B979" t="str">
            <v>A</v>
          </cell>
          <cell r="C979">
            <v>3</v>
          </cell>
          <cell r="D979">
            <v>1012</v>
          </cell>
          <cell r="E979" t="str">
            <v>Receitas de Aplicações Financeir</v>
          </cell>
          <cell r="F979">
            <v>2099592.8199999998</v>
          </cell>
          <cell r="G979">
            <v>0</v>
          </cell>
          <cell r="H979">
            <v>304487.53000000003</v>
          </cell>
          <cell r="I979">
            <v>-2404080.35</v>
          </cell>
        </row>
        <row r="980">
          <cell r="A980" t="str">
            <v>3.2.4.01.02</v>
          </cell>
          <cell r="B980" t="str">
            <v>A</v>
          </cell>
          <cell r="C980">
            <v>3</v>
          </cell>
          <cell r="D980">
            <v>1013</v>
          </cell>
          <cell r="E980" t="str">
            <v>Descontos Obtidos</v>
          </cell>
          <cell r="F980">
            <v>57456.06</v>
          </cell>
          <cell r="G980">
            <v>0</v>
          </cell>
          <cell r="H980">
            <v>20.62</v>
          </cell>
          <cell r="I980">
            <v>-57476.68</v>
          </cell>
        </row>
        <row r="981">
          <cell r="A981" t="str">
            <v>3.2.4.01.03</v>
          </cell>
          <cell r="B981" t="str">
            <v>A</v>
          </cell>
          <cell r="C981">
            <v>3</v>
          </cell>
          <cell r="D981">
            <v>1014</v>
          </cell>
          <cell r="E981" t="str">
            <v>Juros Ativos</v>
          </cell>
          <cell r="F981">
            <v>779234.15</v>
          </cell>
          <cell r="G981">
            <v>325.18</v>
          </cell>
          <cell r="H981">
            <v>19966.509999999998</v>
          </cell>
          <cell r="I981">
            <v>-798875.48</v>
          </cell>
        </row>
        <row r="982">
          <cell r="A982" t="str">
            <v>3.2.4.01.05</v>
          </cell>
          <cell r="B982" t="str">
            <v>A</v>
          </cell>
          <cell r="C982">
            <v>3</v>
          </cell>
          <cell r="D982">
            <v>2522</v>
          </cell>
          <cell r="E982" t="str">
            <v>Multas Recebidas de Clientes</v>
          </cell>
          <cell r="F982">
            <v>328162.08</v>
          </cell>
          <cell r="G982">
            <v>5116.6099999999997</v>
          </cell>
          <cell r="H982">
            <v>29061.57</v>
          </cell>
          <cell r="I982">
            <v>-352107.04</v>
          </cell>
        </row>
        <row r="983">
          <cell r="A983" t="str">
            <v>3.2.4.01.06</v>
          </cell>
          <cell r="B983" t="str">
            <v>A</v>
          </cell>
          <cell r="C983">
            <v>3</v>
          </cell>
          <cell r="D983">
            <v>2608</v>
          </cell>
          <cell r="E983" t="str">
            <v>(-) PIS s/ Receitas Financeiras</v>
          </cell>
          <cell r="F983">
            <v>21218.89</v>
          </cell>
          <cell r="G983">
            <v>2262.61</v>
          </cell>
          <cell r="H983">
            <v>0</v>
          </cell>
          <cell r="I983">
            <v>23481.5</v>
          </cell>
        </row>
        <row r="984">
          <cell r="A984" t="str">
            <v>3.2.4.01.07</v>
          </cell>
          <cell r="B984" t="str">
            <v>A</v>
          </cell>
          <cell r="C984">
            <v>3</v>
          </cell>
          <cell r="D984">
            <v>2609</v>
          </cell>
          <cell r="E984" t="str">
            <v>(-) COFINS s/ Receitas Financeir</v>
          </cell>
          <cell r="F984">
            <v>130577.81</v>
          </cell>
          <cell r="G984">
            <v>13923.78</v>
          </cell>
          <cell r="H984">
            <v>0</v>
          </cell>
          <cell r="I984">
            <v>144501.59</v>
          </cell>
        </row>
        <row r="985">
          <cell r="A985" t="str">
            <v>3.2.4.02</v>
          </cell>
          <cell r="B985" t="str">
            <v>S</v>
          </cell>
          <cell r="C985">
            <v>3</v>
          </cell>
          <cell r="D985">
            <v>1015</v>
          </cell>
          <cell r="E985" t="str">
            <v>Despesas Financeiras</v>
          </cell>
          <cell r="F985">
            <v>26432218.219999999</v>
          </cell>
          <cell r="G985">
            <v>2217948.5099999998</v>
          </cell>
          <cell r="H985">
            <v>0</v>
          </cell>
          <cell r="I985">
            <v>28650166.73</v>
          </cell>
        </row>
        <row r="986">
          <cell r="A986" t="str">
            <v>3.2.4.02.02</v>
          </cell>
          <cell r="B986" t="str">
            <v>A</v>
          </cell>
          <cell r="C986">
            <v>3</v>
          </cell>
          <cell r="D986">
            <v>1017</v>
          </cell>
          <cell r="E986" t="str">
            <v>Tarifas Bancárias</v>
          </cell>
          <cell r="F986">
            <v>40264.120000000003</v>
          </cell>
          <cell r="G986">
            <v>4627.79</v>
          </cell>
          <cell r="H986">
            <v>0</v>
          </cell>
          <cell r="I986">
            <v>44891.91</v>
          </cell>
        </row>
        <row r="987">
          <cell r="A987" t="str">
            <v>3.2.4.02.03</v>
          </cell>
          <cell r="B987" t="str">
            <v>A</v>
          </cell>
          <cell r="C987">
            <v>3</v>
          </cell>
          <cell r="D987">
            <v>1018</v>
          </cell>
          <cell r="E987" t="str">
            <v>Juros Passivos</v>
          </cell>
          <cell r="F987">
            <v>32124.17</v>
          </cell>
          <cell r="G987">
            <v>0</v>
          </cell>
          <cell r="H987">
            <v>0</v>
          </cell>
          <cell r="I987">
            <v>32124.17</v>
          </cell>
        </row>
        <row r="988">
          <cell r="A988" t="str">
            <v>3.2.4.02.04</v>
          </cell>
          <cell r="B988" t="str">
            <v>A</v>
          </cell>
          <cell r="C988">
            <v>3</v>
          </cell>
          <cell r="D988">
            <v>1019</v>
          </cell>
          <cell r="E988" t="str">
            <v>Juros sobre o Capital Próprio</v>
          </cell>
          <cell r="F988">
            <v>26315103.710000001</v>
          </cell>
          <cell r="G988">
            <v>2210109.77</v>
          </cell>
          <cell r="H988">
            <v>0</v>
          </cell>
          <cell r="I988">
            <v>28525213.48</v>
          </cell>
        </row>
        <row r="989">
          <cell r="A989" t="str">
            <v>3.2.4.02.05</v>
          </cell>
          <cell r="B989" t="str">
            <v>A</v>
          </cell>
          <cell r="C989">
            <v>3</v>
          </cell>
          <cell r="D989">
            <v>1020</v>
          </cell>
          <cell r="E989" t="str">
            <v>Variação Cambial Negativa</v>
          </cell>
          <cell r="F989">
            <v>106.56</v>
          </cell>
          <cell r="G989">
            <v>0</v>
          </cell>
          <cell r="H989">
            <v>0</v>
          </cell>
          <cell r="I989">
            <v>106.56</v>
          </cell>
        </row>
        <row r="990">
          <cell r="A990" t="str">
            <v>3.2.4.02.06</v>
          </cell>
          <cell r="B990" t="str">
            <v>A</v>
          </cell>
          <cell r="C990">
            <v>3</v>
          </cell>
          <cell r="D990">
            <v>1021</v>
          </cell>
          <cell r="E990" t="str">
            <v>Descontos ou Abatimentos Concedi</v>
          </cell>
          <cell r="F990">
            <v>14.97</v>
          </cell>
          <cell r="G990">
            <v>1.33</v>
          </cell>
          <cell r="H990">
            <v>0</v>
          </cell>
          <cell r="I990">
            <v>16.3</v>
          </cell>
        </row>
        <row r="991">
          <cell r="A991" t="str">
            <v>3.2.4.02.07</v>
          </cell>
          <cell r="B991" t="str">
            <v>A</v>
          </cell>
          <cell r="C991">
            <v>3</v>
          </cell>
          <cell r="D991">
            <v>1022</v>
          </cell>
          <cell r="E991" t="str">
            <v>IOF</v>
          </cell>
          <cell r="F991">
            <v>1835.87</v>
          </cell>
          <cell r="G991">
            <v>0</v>
          </cell>
          <cell r="H991">
            <v>0</v>
          </cell>
          <cell r="I991">
            <v>1835.87</v>
          </cell>
        </row>
        <row r="992">
          <cell r="A992" t="str">
            <v>3.2.4.02.08</v>
          </cell>
          <cell r="B992" t="str">
            <v>A</v>
          </cell>
          <cell r="C992">
            <v>3</v>
          </cell>
          <cell r="D992">
            <v>1023</v>
          </cell>
          <cell r="E992" t="str">
            <v>Outras Despesas Financeiras</v>
          </cell>
          <cell r="F992">
            <v>724.74</v>
          </cell>
          <cell r="G992">
            <v>0</v>
          </cell>
          <cell r="H992">
            <v>0</v>
          </cell>
          <cell r="I992">
            <v>724.74</v>
          </cell>
        </row>
        <row r="993">
          <cell r="A993" t="str">
            <v>3.2.4.02.09</v>
          </cell>
          <cell r="B993" t="str">
            <v>A</v>
          </cell>
          <cell r="C993">
            <v>3</v>
          </cell>
          <cell r="D993">
            <v>2404</v>
          </cell>
          <cell r="E993" t="str">
            <v>Atualiz. Monetária Depósitos de</v>
          </cell>
          <cell r="F993">
            <v>42044.08</v>
          </cell>
          <cell r="G993">
            <v>3209.62</v>
          </cell>
          <cell r="H993">
            <v>0</v>
          </cell>
          <cell r="I993">
            <v>45253.7</v>
          </cell>
        </row>
        <row r="994">
          <cell r="A994" t="str">
            <v>3.2.5</v>
          </cell>
          <cell r="B994" t="str">
            <v>S</v>
          </cell>
          <cell r="C994">
            <v>3</v>
          </cell>
          <cell r="D994">
            <v>1024</v>
          </cell>
          <cell r="E994" t="str">
            <v>Provisões Constituídas</v>
          </cell>
          <cell r="F994">
            <v>25500416.210000001</v>
          </cell>
          <cell r="G994">
            <v>911199.45</v>
          </cell>
          <cell r="H994">
            <v>510000</v>
          </cell>
          <cell r="I994">
            <v>25901615.66</v>
          </cell>
        </row>
        <row r="995">
          <cell r="A995" t="str">
            <v>3.2.5.01</v>
          </cell>
          <cell r="B995" t="str">
            <v>S</v>
          </cell>
          <cell r="C995">
            <v>3</v>
          </cell>
          <cell r="D995">
            <v>1025</v>
          </cell>
          <cell r="E995" t="str">
            <v>Provisões Tributárias</v>
          </cell>
          <cell r="F995">
            <v>26536783.469999999</v>
          </cell>
          <cell r="G995">
            <v>503231.07</v>
          </cell>
          <cell r="H995">
            <v>0</v>
          </cell>
          <cell r="I995">
            <v>27040014.539999999</v>
          </cell>
        </row>
        <row r="996">
          <cell r="A996" t="str">
            <v>3.2.5.01.01</v>
          </cell>
          <cell r="B996" t="str">
            <v>A</v>
          </cell>
          <cell r="C996">
            <v>3</v>
          </cell>
          <cell r="D996">
            <v>1026</v>
          </cell>
          <cell r="E996" t="str">
            <v>CSLL</v>
          </cell>
          <cell r="F996">
            <v>7508059.4699999997</v>
          </cell>
          <cell r="G996">
            <v>136140.10999999999</v>
          </cell>
          <cell r="H996">
            <v>0</v>
          </cell>
          <cell r="I996">
            <v>7644199.5800000001</v>
          </cell>
        </row>
        <row r="997">
          <cell r="A997" t="str">
            <v>3.2.5.01.02</v>
          </cell>
          <cell r="B997" t="str">
            <v>A</v>
          </cell>
          <cell r="C997">
            <v>3</v>
          </cell>
          <cell r="D997">
            <v>1027</v>
          </cell>
          <cell r="E997" t="str">
            <v>IRPJ</v>
          </cell>
          <cell r="F997">
            <v>20333183.449999999</v>
          </cell>
          <cell r="G997">
            <v>367090.96</v>
          </cell>
          <cell r="H997">
            <v>0</v>
          </cell>
          <cell r="I997">
            <v>20700274.41</v>
          </cell>
        </row>
        <row r="998">
          <cell r="A998" t="str">
            <v>3.2.5.01.03</v>
          </cell>
          <cell r="B998" t="str">
            <v>A</v>
          </cell>
          <cell r="C998">
            <v>3</v>
          </cell>
          <cell r="D998">
            <v>1028</v>
          </cell>
          <cell r="E998" t="str">
            <v>Receita de Subvenção -Redução IR</v>
          </cell>
          <cell r="F998">
            <v>1304459.45</v>
          </cell>
          <cell r="G998">
            <v>0</v>
          </cell>
          <cell r="H998">
            <v>0</v>
          </cell>
          <cell r="I998">
            <v>-1304459.45</v>
          </cell>
        </row>
        <row r="999">
          <cell r="A999" t="str">
            <v>3.2.5.03</v>
          </cell>
          <cell r="B999" t="str">
            <v>S</v>
          </cell>
          <cell r="C999">
            <v>3</v>
          </cell>
          <cell r="D999">
            <v>1597</v>
          </cell>
          <cell r="E999" t="str">
            <v>Provisões p/ Contingências</v>
          </cell>
          <cell r="F999">
            <v>195343.53</v>
          </cell>
          <cell r="G999">
            <v>397131.42</v>
          </cell>
          <cell r="H999">
            <v>510000</v>
          </cell>
          <cell r="I999">
            <v>-308212.11</v>
          </cell>
        </row>
        <row r="1000">
          <cell r="A1000" t="str">
            <v>3.2.5.03.01</v>
          </cell>
          <cell r="B1000" t="str">
            <v>A</v>
          </cell>
          <cell r="C1000">
            <v>3</v>
          </cell>
          <cell r="D1000">
            <v>1599</v>
          </cell>
          <cell r="E1000" t="str">
            <v>Provisão p/ Contingências Trabal</v>
          </cell>
          <cell r="F1000">
            <v>373552.17</v>
          </cell>
          <cell r="G1000">
            <v>232451.79</v>
          </cell>
          <cell r="H1000">
            <v>0</v>
          </cell>
          <cell r="I1000">
            <v>606003.96</v>
          </cell>
        </row>
        <row r="1001">
          <cell r="A1001" t="str">
            <v>3.2.5.03.02</v>
          </cell>
          <cell r="B1001" t="str">
            <v>A</v>
          </cell>
          <cell r="C1001">
            <v>3</v>
          </cell>
          <cell r="D1001">
            <v>1601</v>
          </cell>
          <cell r="E1001" t="str">
            <v>Provisão p/ Contingências Cíveis</v>
          </cell>
          <cell r="F1001">
            <v>31104.3</v>
          </cell>
          <cell r="G1001">
            <v>164679.63</v>
          </cell>
          <cell r="H1001">
            <v>0</v>
          </cell>
          <cell r="I1001">
            <v>195783.93</v>
          </cell>
        </row>
        <row r="1002">
          <cell r="A1002" t="str">
            <v>3.2.5.03.05</v>
          </cell>
          <cell r="B1002" t="str">
            <v>A</v>
          </cell>
          <cell r="C1002">
            <v>3</v>
          </cell>
          <cell r="D1002">
            <v>2841</v>
          </cell>
          <cell r="E1002" t="str">
            <v>(-) Rev.Provisão p/ Cont Cíveis</v>
          </cell>
          <cell r="F1002">
            <v>600000</v>
          </cell>
          <cell r="G1002">
            <v>0</v>
          </cell>
          <cell r="H1002">
            <v>510000</v>
          </cell>
          <cell r="I1002">
            <v>-1110000</v>
          </cell>
        </row>
        <row r="1003">
          <cell r="A1003" t="str">
            <v>3.2.5.04</v>
          </cell>
          <cell r="B1003" t="str">
            <v>S</v>
          </cell>
          <cell r="C1003">
            <v>3</v>
          </cell>
          <cell r="D1003">
            <v>1723</v>
          </cell>
          <cell r="E1003" t="str">
            <v>Perdas</v>
          </cell>
          <cell r="F1003">
            <v>841023.73</v>
          </cell>
          <cell r="G1003">
            <v>10836.96</v>
          </cell>
          <cell r="H1003">
            <v>0</v>
          </cell>
          <cell r="I1003">
            <v>-830186.77</v>
          </cell>
        </row>
        <row r="1004">
          <cell r="A1004" t="str">
            <v>3.2.5.04.01</v>
          </cell>
          <cell r="B1004" t="str">
            <v>A</v>
          </cell>
          <cell r="C1004">
            <v>3</v>
          </cell>
          <cell r="D1004">
            <v>1724</v>
          </cell>
          <cell r="E1004" t="str">
            <v>Perdas nos Recebimentos de Crédi</v>
          </cell>
          <cell r="F1004">
            <v>1438.2</v>
          </cell>
          <cell r="G1004">
            <v>10836.96</v>
          </cell>
          <cell r="H1004">
            <v>0</v>
          </cell>
          <cell r="I1004">
            <v>12275.16</v>
          </cell>
        </row>
        <row r="1005">
          <cell r="A1005" t="str">
            <v>3.2.5.04.02</v>
          </cell>
          <cell r="B1005" t="str">
            <v>A</v>
          </cell>
          <cell r="C1005">
            <v>3</v>
          </cell>
          <cell r="D1005">
            <v>2967</v>
          </cell>
          <cell r="E1005" t="str">
            <v>(-) Rev. Perdas Recebimentos de</v>
          </cell>
          <cell r="F1005">
            <v>842461.93</v>
          </cell>
          <cell r="G1005">
            <v>0</v>
          </cell>
          <cell r="H1005">
            <v>0</v>
          </cell>
          <cell r="I1005">
            <v>-842461.93</v>
          </cell>
        </row>
        <row r="1006">
          <cell r="A1006" t="str">
            <v>3.2.6</v>
          </cell>
          <cell r="B1006" t="str">
            <v>S</v>
          </cell>
          <cell r="C1006">
            <v>3</v>
          </cell>
          <cell r="D1006">
            <v>1031</v>
          </cell>
          <cell r="E1006" t="str">
            <v>Resultado não Operacional</v>
          </cell>
          <cell r="F1006">
            <v>1494.9</v>
          </cell>
          <cell r="G1006">
            <v>0</v>
          </cell>
          <cell r="H1006">
            <v>0</v>
          </cell>
          <cell r="I1006">
            <v>1494.9</v>
          </cell>
        </row>
        <row r="1007">
          <cell r="A1007" t="str">
            <v>3.2.6.04</v>
          </cell>
          <cell r="B1007" t="str">
            <v>S</v>
          </cell>
          <cell r="C1007">
            <v>3</v>
          </cell>
          <cell r="D1007">
            <v>1624</v>
          </cell>
          <cell r="E1007" t="str">
            <v>Ajuste de Inventário</v>
          </cell>
          <cell r="F1007">
            <v>1494.9</v>
          </cell>
          <cell r="G1007">
            <v>0</v>
          </cell>
          <cell r="H1007">
            <v>0</v>
          </cell>
          <cell r="I1007">
            <v>1494.9</v>
          </cell>
        </row>
        <row r="1008">
          <cell r="A1008" t="str">
            <v>3.2.6.04.02</v>
          </cell>
          <cell r="B1008" t="str">
            <v>A</v>
          </cell>
          <cell r="C1008">
            <v>3</v>
          </cell>
          <cell r="D1008">
            <v>2401</v>
          </cell>
          <cell r="E1008" t="str">
            <v>Ajuste de Inventário - Devedor</v>
          </cell>
          <cell r="F1008">
            <v>3157.85</v>
          </cell>
          <cell r="G1008">
            <v>0</v>
          </cell>
          <cell r="H1008">
            <v>0</v>
          </cell>
          <cell r="I1008">
            <v>3157.85</v>
          </cell>
        </row>
        <row r="1009">
          <cell r="A1009" t="str">
            <v>3.2.6.04.03</v>
          </cell>
          <cell r="B1009" t="str">
            <v>A</v>
          </cell>
          <cell r="C1009">
            <v>3</v>
          </cell>
          <cell r="D1009">
            <v>2402</v>
          </cell>
          <cell r="E1009" t="str">
            <v>Ajuste de Inventário - Credor</v>
          </cell>
          <cell r="F1009">
            <v>1662.95</v>
          </cell>
          <cell r="G1009">
            <v>0</v>
          </cell>
          <cell r="H1009">
            <v>0</v>
          </cell>
          <cell r="I1009">
            <v>-1662.95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15"/>
      <sheetData sheetId="16">
        <row r="35">
          <cell r="X35">
            <v>457044.68860999995</v>
          </cell>
        </row>
      </sheetData>
      <sheetData sheetId="17"/>
      <sheetData sheetId="18">
        <row r="51">
          <cell r="F51">
            <v>56818.33617000001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cado"/>
      <sheetName val="Capa"/>
      <sheetName val="Índice"/>
      <sheetName val="Balanço"/>
      <sheetName val="Compra-Mwh"/>
      <sheetName val="Venda-MWh"/>
      <sheetName val="Consumidores"/>
      <sheetName val="Forfait"/>
      <sheetName val="Outros"/>
      <sheetName val="Compra-R$"/>
      <sheetName val="Fatur. Bruto-Comercial"/>
      <sheetName val="Importe-Comercial"/>
      <sheetName val="ICMS Fat."/>
      <sheetName val="T I P"/>
      <sheetName val="Tarifa Comercial"/>
      <sheetName val="Arrec. Bruta"/>
      <sheetName val="Arrec.Líquida"/>
      <sheetName val="ICMS  Arrec."/>
      <sheetName val="Importe+ICMS"/>
      <sheetName val="Importe-Contábil"/>
      <sheetName val="ICMS Contábil"/>
      <sheetName val="Tarifa Contabilidad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BALANCETE AGOSTO 19"/>
      <sheetName val="Balanço Patrimonial"/>
      <sheetName val="Demonstração de Resultado-DRE"/>
      <sheetName val="Demons.Resultado Abrangente-DRA"/>
      <sheetName val="Mutações Pat. Líqu.-DMPL "/>
      <sheetName val="EMAP DFCI 06.2019"/>
      <sheetName val="MOV. IMOB. 2019"/>
      <sheetName val="Fluxo de Caixa-DFC -19 "/>
      <sheetName val="Dem. Valor Adicionado_DVA"/>
      <sheetName val="Indices e Indicadores"/>
      <sheetName val="Receita LíquidaOK"/>
      <sheetName val="Custos OperacionaisOK"/>
      <sheetName val="Despesas ADMOK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Clientes"/>
      <sheetName val="Fornecedores"/>
      <sheetName val="Abertura do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- BALANCETE"/>
      <sheetName val="EMAP DFCI 12.2018"/>
      <sheetName val="MOV. IMOB. 2018"/>
      <sheetName val="Balanço Patrimonial"/>
      <sheetName val="Demonstração de Resultado-DRE"/>
      <sheetName val="Demons.Resultado Abrangente-DRA"/>
      <sheetName val="Mutações Pat. Líqu.-DMPL "/>
      <sheetName val="Fluxo de Caixa-DFC -I "/>
      <sheetName val="Dem. Valor Adicionado-DVA"/>
      <sheetName val="Indices e Indicadores"/>
      <sheetName val="Receita LíquidaOK"/>
      <sheetName val="Custos OperacionaisOK"/>
      <sheetName val="Despesas ADMOK"/>
      <sheetName val="Impostos sobre o lucroOK"/>
      <sheetName val="DisponibilidadesOK"/>
      <sheetName val="ClientesOK"/>
      <sheetName val="Impostos RecuperarOK"/>
      <sheetName val="ImobilizadoOK"/>
      <sheetName val="Mutação ImobOK"/>
      <sheetName val="Mutação Intangível"/>
      <sheetName val="Imposto a RecolherOK"/>
    </sheetNames>
    <sheetDataSet>
      <sheetData sheetId="0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E4">
            <v>0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1"/>
      <sheetData sheetId="2">
        <row r="5">
          <cell r="GP5">
            <v>279679.02325000003</v>
          </cell>
        </row>
      </sheetData>
      <sheetData sheetId="3">
        <row r="9">
          <cell r="H9">
            <v>8296.9418699999987</v>
          </cell>
        </row>
      </sheetData>
      <sheetData sheetId="4">
        <row r="46">
          <cell r="F46">
            <v>-7162.9364999999998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Balanço Patrimonial"/>
      <sheetName val="Demonstração de Resultado-DRE"/>
      <sheetName val="Demons.Resultado Abrangente-DRA"/>
      <sheetName val="Mutações Pat. Líqu.-DMPL "/>
      <sheetName val="EMAP DFCI 06.2019"/>
      <sheetName val="MOV. IMOB. 2019"/>
      <sheetName val="Fluxo de Caixa-DFC -19 "/>
      <sheetName val="Dem. Valor Adicionado_DVA"/>
      <sheetName val="Indices e Indicadores"/>
      <sheetName val="Receita LíquidaOK"/>
      <sheetName val="Custos OperacionaisOK"/>
      <sheetName val="Despesas ADMOK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Clientes"/>
      <sheetName val="Fornecedores"/>
      <sheetName val="Abertura do PL"/>
    </sheetNames>
    <sheetDataSet>
      <sheetData sheetId="0"/>
      <sheetData sheetId="1"/>
      <sheetData sheetId="2">
        <row r="6">
          <cell r="A6">
            <v>1</v>
          </cell>
        </row>
      </sheetData>
      <sheetData sheetId="3"/>
      <sheetData sheetId="4"/>
      <sheetData sheetId="5"/>
      <sheetData sheetId="6"/>
      <sheetData sheetId="7"/>
      <sheetData sheetId="8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E4">
            <v>0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9">
        <row r="34">
          <cell r="T34">
            <v>488319.72540999996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AE139"/>
  <sheetViews>
    <sheetView showGridLines="0" tabSelected="1" topLeftCell="B1" zoomScaleNormal="100" workbookViewId="0">
      <selection activeCell="Q17" sqref="Q17"/>
    </sheetView>
  </sheetViews>
  <sheetFormatPr defaultRowHeight="12.75" x14ac:dyDescent="0.2"/>
  <cols>
    <col min="1" max="1" width="16.7109375" style="1" hidden="1" customWidth="1"/>
    <col min="2" max="2" width="1.42578125" style="1" customWidth="1"/>
    <col min="3" max="3" width="27.28515625" style="1" customWidth="1"/>
    <col min="4" max="4" width="1.140625" style="1" customWidth="1"/>
    <col min="5" max="5" width="7.42578125" style="2" customWidth="1"/>
    <col min="6" max="7" width="0.42578125" style="3" hidden="1" customWidth="1"/>
    <col min="8" max="8" width="10.42578125" style="3" customWidth="1"/>
    <col min="9" max="9" width="1.7109375" style="3" customWidth="1"/>
    <col min="10" max="10" width="10.140625" style="3" hidden="1" customWidth="1"/>
    <col min="11" max="11" width="1.5703125" style="4" customWidth="1"/>
    <col min="12" max="12" width="10.140625" style="1" customWidth="1"/>
    <col min="13" max="13" width="4.85546875" style="1" customWidth="1"/>
    <col min="14" max="14" width="1.7109375" style="1" customWidth="1"/>
    <col min="15" max="15" width="31.85546875" style="1" customWidth="1"/>
    <col min="16" max="16" width="3.7109375" style="1" customWidth="1"/>
    <col min="17" max="17" width="7.42578125" style="1" customWidth="1"/>
    <col min="18" max="18" width="0.42578125" style="1" hidden="1" customWidth="1"/>
    <col min="19" max="19" width="0.140625" style="1" customWidth="1"/>
    <col min="20" max="20" width="10" style="1" customWidth="1"/>
    <col min="21" max="21" width="2" style="1" customWidth="1"/>
    <col min="22" max="22" width="10.140625" style="1" hidden="1" customWidth="1"/>
    <col min="23" max="23" width="0.42578125" style="4" customWidth="1"/>
    <col min="24" max="24" width="11.42578125" style="1" customWidth="1"/>
    <col min="25" max="25" width="14.5703125" style="1" customWidth="1"/>
    <col min="26" max="26" width="42.7109375" style="1" hidden="1" customWidth="1"/>
    <col min="27" max="27" width="17.42578125" style="1" customWidth="1"/>
    <col min="28" max="28" width="16.85546875" style="1" customWidth="1"/>
    <col min="29" max="29" width="42.42578125" style="1" customWidth="1"/>
    <col min="30" max="30" width="16.85546875" style="1" customWidth="1"/>
    <col min="31" max="31" width="12.85546875" style="1" bestFit="1" customWidth="1"/>
    <col min="32" max="16384" width="9.140625" style="1"/>
  </cols>
  <sheetData>
    <row r="1" spans="1:31" x14ac:dyDescent="0.2">
      <c r="B1" s="2" t="s">
        <v>0</v>
      </c>
      <c r="C1" s="2"/>
      <c r="M1" s="5"/>
    </row>
    <row r="2" spans="1:31" ht="6" hidden="1" customHeight="1" x14ac:dyDescent="0.2">
      <c r="B2" s="2"/>
      <c r="C2" s="2"/>
      <c r="M2" s="5"/>
    </row>
    <row r="3" spans="1:31" ht="12" customHeight="1" x14ac:dyDescent="0.25">
      <c r="B3" s="2" t="s">
        <v>1</v>
      </c>
      <c r="E3" s="6"/>
      <c r="G3" s="7"/>
      <c r="H3" s="8"/>
      <c r="J3" s="9"/>
      <c r="L3" s="10"/>
      <c r="O3" s="11"/>
    </row>
    <row r="4" spans="1:31" ht="7.5" hidden="1" customHeight="1" x14ac:dyDescent="0.25">
      <c r="C4" s="12"/>
      <c r="D4" s="13"/>
      <c r="J4" s="14"/>
      <c r="L4" s="15"/>
      <c r="O4" s="5"/>
      <c r="Q4" s="16"/>
      <c r="S4" s="8"/>
    </row>
    <row r="5" spans="1:31" ht="13.5" x14ac:dyDescent="0.2">
      <c r="B5" s="17" t="s">
        <v>2</v>
      </c>
      <c r="C5" s="2"/>
      <c r="J5" s="14"/>
      <c r="L5" s="15"/>
    </row>
    <row r="6" spans="1:31" x14ac:dyDescent="0.2">
      <c r="B6" s="18"/>
      <c r="J6" s="14"/>
      <c r="L6" s="19"/>
      <c r="M6" s="15"/>
    </row>
    <row r="7" spans="1:31" x14ac:dyDescent="0.2">
      <c r="F7" s="20"/>
      <c r="G7" s="20"/>
      <c r="H7" s="21"/>
      <c r="I7" s="20"/>
      <c r="J7" s="20"/>
      <c r="K7" s="20"/>
    </row>
    <row r="8" spans="1:31" x14ac:dyDescent="0.2">
      <c r="A8" s="22" t="s">
        <v>3</v>
      </c>
      <c r="B8" s="2" t="s">
        <v>4</v>
      </c>
      <c r="E8" s="23" t="s">
        <v>5</v>
      </c>
      <c r="F8" s="24"/>
      <c r="G8" s="24"/>
      <c r="H8" s="25">
        <v>43830</v>
      </c>
      <c r="I8" s="24"/>
      <c r="J8" s="25">
        <v>43769</v>
      </c>
      <c r="K8" s="24"/>
      <c r="L8" s="25">
        <v>43465</v>
      </c>
      <c r="N8" s="2" t="s">
        <v>6</v>
      </c>
      <c r="O8" s="2"/>
      <c r="Q8" s="23" t="s">
        <v>5</v>
      </c>
      <c r="T8" s="25">
        <v>43830</v>
      </c>
      <c r="U8" s="24"/>
      <c r="V8" s="25">
        <v>43769</v>
      </c>
      <c r="W8" s="24"/>
      <c r="X8" s="25">
        <v>43465</v>
      </c>
      <c r="AA8" s="26"/>
      <c r="AB8" s="27"/>
      <c r="AC8" s="28"/>
      <c r="AD8" s="29"/>
    </row>
    <row r="9" spans="1:31" x14ac:dyDescent="0.2">
      <c r="A9" s="22"/>
      <c r="B9" s="2"/>
      <c r="E9" s="23"/>
      <c r="F9" s="24"/>
      <c r="G9" s="24"/>
      <c r="H9" s="24"/>
      <c r="I9" s="24"/>
      <c r="J9" s="24"/>
      <c r="K9" s="24"/>
      <c r="L9" s="24"/>
      <c r="N9" s="2"/>
      <c r="O9" s="2"/>
      <c r="Q9" s="23"/>
      <c r="T9" s="24"/>
      <c r="U9" s="24"/>
      <c r="V9" s="24"/>
      <c r="W9" s="24"/>
      <c r="X9" s="24"/>
      <c r="AA9" s="26"/>
      <c r="AB9" s="27"/>
      <c r="AC9" s="28"/>
      <c r="AD9" s="29"/>
    </row>
    <row r="10" spans="1:31" x14ac:dyDescent="0.2">
      <c r="A10" s="30" t="s">
        <v>7</v>
      </c>
      <c r="B10" s="2" t="s">
        <v>8</v>
      </c>
      <c r="E10" s="23"/>
      <c r="F10" s="24"/>
      <c r="G10" s="24"/>
      <c r="H10" s="24"/>
      <c r="I10" s="24"/>
      <c r="J10" s="24"/>
      <c r="K10" s="24"/>
      <c r="L10" s="24"/>
      <c r="N10" s="2" t="s">
        <v>8</v>
      </c>
      <c r="O10" s="2"/>
      <c r="Q10" s="23"/>
      <c r="T10" s="24"/>
      <c r="U10" s="24"/>
      <c r="V10" s="24"/>
      <c r="W10" s="24"/>
      <c r="X10" s="24"/>
      <c r="Z10" s="31"/>
      <c r="AA10" s="32"/>
      <c r="AB10" s="33"/>
      <c r="AC10"/>
      <c r="AD10" s="34"/>
    </row>
    <row r="11" spans="1:31" x14ac:dyDescent="0.2">
      <c r="A11" s="35" t="s">
        <v>9</v>
      </c>
      <c r="C11" s="36" t="s">
        <v>10</v>
      </c>
      <c r="E11" s="23"/>
      <c r="F11" s="14"/>
      <c r="G11" s="10">
        <f>VLOOKUP(A10,'[1]DEZ_19 ABERTO'!A6:I1009,9,0)-G12</f>
        <v>84869670.469999999</v>
      </c>
      <c r="H11" s="37">
        <f>G11/1000</f>
        <v>84869.670469999997</v>
      </c>
      <c r="I11" s="38"/>
      <c r="J11" s="39">
        <v>0</v>
      </c>
      <c r="K11" s="39"/>
      <c r="L11" s="40">
        <v>8296.9418699999987</v>
      </c>
      <c r="M11" s="41"/>
      <c r="O11" s="36" t="s">
        <v>11</v>
      </c>
      <c r="Q11" s="23">
        <v>16</v>
      </c>
      <c r="S11" s="10">
        <f>VLOOKUP(A36,'[1]DEZ_19 ABERTO'!A6:I1009,9,0)</f>
        <v>-1513918.01</v>
      </c>
      <c r="T11" s="40">
        <f>-S11/1000</f>
        <v>1513.9180100000001</v>
      </c>
      <c r="U11" s="14"/>
      <c r="V11" s="40">
        <v>0</v>
      </c>
      <c r="W11" s="40"/>
      <c r="X11" s="40">
        <v>1280.70651</v>
      </c>
      <c r="Y11" s="27"/>
      <c r="Z11" s="42"/>
      <c r="AA11" s="10"/>
      <c r="AB11" s="33"/>
      <c r="AC11"/>
      <c r="AD11" s="34"/>
      <c r="AE11" s="43"/>
    </row>
    <row r="12" spans="1:31" x14ac:dyDescent="0.2">
      <c r="A12" s="44" t="s">
        <v>12</v>
      </c>
      <c r="C12" s="45" t="s">
        <v>13</v>
      </c>
      <c r="E12" s="23">
        <v>11</v>
      </c>
      <c r="G12" s="46">
        <f>VLOOKUP(A11,'[1]DEZ_19 ABERTO'!A6:I1009,9,0)</f>
        <v>895466.66</v>
      </c>
      <c r="H12" s="37">
        <f t="shared" ref="H12:H16" si="0">G12/1000</f>
        <v>895.46666000000005</v>
      </c>
      <c r="I12" s="14"/>
      <c r="J12" s="39">
        <v>0</v>
      </c>
      <c r="K12" s="39"/>
      <c r="L12" s="40">
        <v>858.41057999999998</v>
      </c>
      <c r="M12" s="41"/>
      <c r="O12" s="36" t="s">
        <v>14</v>
      </c>
      <c r="Q12" s="23"/>
      <c r="S12" s="10">
        <f>IFERROR(VLOOKUP(A37,'[1]DEZ_19 ABERTO'!A6:I1009,9,0),)+IFERROR(VLOOKUP(A38,'[1]DEZ_19 ABERTO'!A6:I1009,9,0),)+IFERROR(VLOOKUP(A39,'[1]DEZ_19 ABERTO'!A6:I1009,9,0),)+IFERROR(VLOOKUP(A40,'[1]DEZ_19 ABERTO'!A6:I1009,9,0),)+IFERROR(VLOOKUP(A41,'[1]DEZ_19 ABERTO'!A6:I1009,9,0),)+IFERROR(VLOOKUP(A42,'[1]DEZ_19 ABERTO'!A6:I1009,9,0),)+IFERROR(VLOOKUP(A43,'[1]DEZ_19 ABERTO'!A6:I1009,9,0),)+IFERROR(VLOOKUP(A44,'[1]DEZ_19 ABERTO'!A6:I1009,9,0),)+IFERROR(VLOOKUP(A45,'[1]DEZ_19 ABERTO'!A6:I1009,9,0),)+IFERROR(VLOOKUP(A46,'[1]DEZ_19 ABERTO'!A6:I1009,9,0),)+IFERROR(VLOOKUP(A47,'[1]DEZ_19 ABERTO'!A6:I1009,9,0),)+IFERROR(VLOOKUP(A48,'[1]DEZ_19 ABERTO'!A6:I1009,9,0),)+IFERROR(VLOOKUP(A49,'[1]DEZ_19 ABERTO'!A6:I1009,9,0),)+IFERROR(VLOOKUP(A50,'[1]DEZ_19 ABERTO'!A6:I1009,9,0),)+IFERROR(VLOOKUP(A51,'[1]DEZ_19 ABERTO'!A6:I1009,9,0),)+IFERROR(VLOOKUP(A52,'[1]DEZ_19 ABERTO'!A6:I1009,9,0),)+IFERROR(VLOOKUP(A53,'[1]DEZ_19 ABERTO'!A6:I1009,9,0),)+IFERROR(VLOOKUP(A54,'[1]DEZ_19 ABERTO'!A6:I1009,9,0),)+IFERROR(VLOOKUP(A55,'[1]DEZ_19 ABERTO'!A6:I1009,9,0),)+IFERROR(VLOOKUP(A56,'[1]DEZ_19 ABERTO'!A6:I1009,9,0),)+IFERROR(VLOOKUP(A79,'[1]DEZ_19 ABERTO'!A6:I1009,9,0),)</f>
        <v>-5007189.8</v>
      </c>
      <c r="T12" s="40">
        <f>-S12/1000</f>
        <v>5007.1898000000001</v>
      </c>
      <c r="U12" s="14"/>
      <c r="V12" s="40">
        <v>0</v>
      </c>
      <c r="W12" s="40"/>
      <c r="X12" s="40">
        <v>4742.5585499999997</v>
      </c>
      <c r="Z12" s="26"/>
      <c r="AA12" s="10"/>
      <c r="AB12" s="33"/>
      <c r="AC12"/>
      <c r="AD12" s="34"/>
      <c r="AE12" s="43"/>
    </row>
    <row r="13" spans="1:31" x14ac:dyDescent="0.2">
      <c r="A13" s="47" t="s">
        <v>15</v>
      </c>
      <c r="C13" s="36" t="s">
        <v>16</v>
      </c>
      <c r="E13" s="23">
        <v>12</v>
      </c>
      <c r="F13" s="14"/>
      <c r="G13" s="10">
        <f>VLOOKUP(A12,'[1]DEZ_19 ABERTO'!A6:I1009,9,0)</f>
        <v>10779188.07</v>
      </c>
      <c r="H13" s="48">
        <f>G13/1000</f>
        <v>10779.18807</v>
      </c>
      <c r="I13" s="38"/>
      <c r="J13" s="49">
        <v>0</v>
      </c>
      <c r="K13" s="39"/>
      <c r="L13" s="40">
        <v>10469.775689999999</v>
      </c>
      <c r="M13" s="41"/>
      <c r="O13" s="36" t="s">
        <v>17</v>
      </c>
      <c r="Q13" s="23">
        <v>17</v>
      </c>
      <c r="S13" s="10">
        <f>IFERROR(VLOOKUP(A57,'[1]DEZ_19 ABERTO'!A6:I1009,9,0),0)+IFERROR(VLOOKUP(A58,'[1]DEZ_19 ABERTO'!A6:I1009,9,0),0)+IFERROR(VLOOKUP(A59,'[1]DEZ_19 ABERTO'!A6:I1009,9,0),0)+IFERROR(VLOOKUP(A60,'[1]DEZ_19 ABERTO'!A6:I1009,9,0),0)+IFERROR(VLOOKUP(A61,'[1]DEZ_19 ABERTO'!A6:I1009,9,0),0)+IFERROR(VLOOKUP(A62,'[1]DEZ_19 ABERTO'!A6:I1009,9,0),0)+IFERROR(VLOOKUP(A63,'[1]DEZ_19 ABERTO'!A6:I1009,9,0),0)+IFERROR(VLOOKUP(A64,'[1]DEZ_19 ABERTO'!A6:I1009,9,0),0)+IFERROR(VLOOKUP(A65,'[1]DEZ_19 ABERTO'!A6:I1009,9,0),0)+IFERROR(VLOOKUP(A66,'[1]DEZ_19 ABERTO'!A6:I1009,9,0),0)+IFERROR(VLOOKUP(A67,'[1]DEZ_19 ABERTO'!A6:I1009,9,0),0)+IFERROR(VLOOKUP(A68,'[1]DEZ_19 ABERTO'!A6:I1009,9,0),0)+IFERROR(VLOOKUP(A69,'[1]DEZ_19 ABERTO'!A6:I1009,9,0),0)+IFERROR(VLOOKUP(A70,'[1]DEZ_19 ABERTO'!A6:I1009,9,0),0)+IFERROR(VLOOKUP(A71,'[1]DEZ_19 ABERTO'!A6:I1009,9,0),0)+IFERROR(VLOOKUP(A72,'[1]DEZ_19 ABERTO'!A6:I1009,9,0),0)+IFERROR(VLOOKUP(A73,'[1]DEZ_19 ABERTO'!A6:I1009,9,0),0)+IFERROR(VLOOKUP(A74,'[1]DEZ_19 ABERTO'!A6:I1009,9,0),0)+IFERROR(VLOOKUP(A75,'[1]DEZ_19 ABERTO'!A6:I1009,9,0),0)+IFERROR(VLOOKUP(A76,'[1]DEZ_19 ABERTO'!A6:I1009,9,0),0)+IFERROR(VLOOKUP(A77,'[1]DEZ_19 ABERTO'!A6:I1009,9,0),0)+IFERROR(VLOOKUP(A78,'[1]DEZ_19 ABERTO'!A6:I1009,9,0),0)</f>
        <v>-5165591.6099999994</v>
      </c>
      <c r="T13" s="40">
        <f t="shared" ref="T13:T18" si="1">-S13/1000</f>
        <v>5165.5916099999995</v>
      </c>
      <c r="U13" s="14"/>
      <c r="V13" s="40">
        <v>0</v>
      </c>
      <c r="W13" s="40"/>
      <c r="X13" s="40">
        <v>4561.7500900000005</v>
      </c>
      <c r="Z13" s="26"/>
      <c r="AA13" s="10"/>
      <c r="AB13" s="33"/>
      <c r="AC13"/>
      <c r="AD13" s="34"/>
      <c r="AE13" s="43"/>
    </row>
    <row r="14" spans="1:31" ht="15" x14ac:dyDescent="0.25">
      <c r="A14" s="50" t="s">
        <v>18</v>
      </c>
      <c r="C14" s="36" t="s">
        <v>19</v>
      </c>
      <c r="E14" s="23"/>
      <c r="F14" s="14"/>
      <c r="G14" s="10">
        <f>VLOOKUP(A13,'[1]DEZ_19 ABERTO'!A6:I1009,9,0)</f>
        <v>125290.28</v>
      </c>
      <c r="H14" s="48">
        <f t="shared" si="0"/>
        <v>125.29028</v>
      </c>
      <c r="I14" s="38"/>
      <c r="J14" s="49">
        <v>0</v>
      </c>
      <c r="K14" s="39"/>
      <c r="L14" s="40">
        <v>146.00654</v>
      </c>
      <c r="M14" s="41"/>
      <c r="O14" s="36" t="s">
        <v>20</v>
      </c>
      <c r="Q14" s="23">
        <v>18</v>
      </c>
      <c r="S14" s="10">
        <f>VLOOKUP(A81,'[1]DEZ_19 ABERTO'!A6:I1009,9,0)+VLOOKUP(A82,'[1]DEZ_19 ABERTO'!A6:I1009,9,0)+VLOOKUP(A83,'[1]DEZ_19 ABERTO'!A6:I1009,9,0)</f>
        <v>-102</v>
      </c>
      <c r="T14" s="51">
        <v>0</v>
      </c>
      <c r="U14" s="14"/>
      <c r="V14" s="40">
        <v>0</v>
      </c>
      <c r="W14" s="40"/>
      <c r="X14" s="40">
        <v>703.24657999999999</v>
      </c>
      <c r="Y14" s="19"/>
      <c r="Z14" s="26"/>
      <c r="AA14" s="10"/>
      <c r="AB14" s="33"/>
      <c r="AC14"/>
      <c r="AD14" s="34"/>
      <c r="AE14" s="43"/>
    </row>
    <row r="15" spans="1:31" ht="15" x14ac:dyDescent="0.25">
      <c r="A15" s="50" t="s">
        <v>21</v>
      </c>
      <c r="C15" s="36" t="s">
        <v>22</v>
      </c>
      <c r="E15" s="23">
        <v>13</v>
      </c>
      <c r="F15" s="14"/>
      <c r="G15" s="10">
        <f>IFERROR(VLOOKUP(A14,'[1]DEZ_19 ABERTO'!A6:I1009,9,0),0)+IFERROR(VLOOKUP(A15,'[1]DEZ_19 ABERTO'!A6:I1009,9,0),0)+IFERROR(VLOOKUP(A16,'[1]DEZ_19 ABERTO'!A6:I1009,9,0),0)+IFERROR(VLOOKUP(A16,'[1]DEZ_19 ABERTO'!A6:I1009,9,0),0)+IFERROR(VLOOKUP(A17,'[1]DEZ_19 ABERTO'!A6:I1009,9,0),0)+IFERROR(VLOOKUP(A18,'[1]DEZ_19 ABERTO'!A6:I1009,9,0),0)+IFERROR(VLOOKUP(A19,'[1]DEZ_19 ABERTO'!A6:I1009,9,0),0)+IFERROR(VLOOKUP(A20,'[1]DEZ_19 ABERTO'!A6:I1009,9,0),0)+IFERROR(VLOOKUP(A21,'[1]DEZ_19 ABERTO'!A6:I1009,9,0),0)+IFERROR(VLOOKUP(A22,'[1]DEZ_19 ABERTO'!A6:I1009,9,0),0)+IFERROR(VLOOKUP(A23,'[1]DEZ_19 ABERTO'!A6:I1009,9,0),0)+IFERROR(VLOOKUP(A24,'[1]DEZ_19 ABERTO'!A6:I1009,9,0),0)+IFERROR(VLOOKUP(A25,'[1]DEZ_19 ABERTO'!A6:I1009,9,0),0)+IFERROR(VLOOKUP(A26,'[1]DEZ_19 ABERTO'!A6:I1009,9,0),0)+IFERROR(VLOOKUP(A27,'[1]DEZ_19 ABERTO'!A6:I1009,9,0),0)+IFERROR(VLOOKUP(A114,'[1]DEZ_19 ABERTO'!A6:I1009,9,0),0)+IFERROR(VLOOKUP(A115,'[1]DEZ_19 ABERTO'!A6:I1009,9,0),0)+IFERROR(VLOOKUP(A116,'[1]DEZ_19 ABERTO'!A6:I1009,9,0),0)+IFERROR(VLOOKUP(A117,'[1]DEZ_19 ABERTO'!A6:I1009,9,0),0)+IFERROR(VLOOKUP(A118,'[1]DEZ_19 ABERTO'!A6:I1009,9,0),0)+IFERROR(VLOOKUP(A119,'[1]DEZ_19 ABERTO'!A6:I1009,9,0),0)</f>
        <v>11825522.85</v>
      </c>
      <c r="H15" s="48">
        <f t="shared" si="0"/>
        <v>11825.522849999999</v>
      </c>
      <c r="I15" s="38"/>
      <c r="J15" s="49">
        <v>0</v>
      </c>
      <c r="K15" s="39"/>
      <c r="L15" s="40">
        <v>11794.399230000003</v>
      </c>
      <c r="M15" s="41"/>
      <c r="O15" s="36" t="s">
        <v>23</v>
      </c>
      <c r="P15" s="2"/>
      <c r="Q15" s="23">
        <v>21</v>
      </c>
      <c r="R15" s="2"/>
      <c r="S15" s="10">
        <f>VLOOKUP(A86,'[1]DEZ_19 ABERTO'!A6:I1009,9,0)</f>
        <v>-52150922.340000004</v>
      </c>
      <c r="T15" s="40">
        <f t="shared" si="1"/>
        <v>52150.922340000005</v>
      </c>
      <c r="U15" s="52"/>
      <c r="V15" s="40">
        <v>0</v>
      </c>
      <c r="W15" s="40"/>
      <c r="X15" s="40">
        <v>23625.708859999999</v>
      </c>
      <c r="Z15" s="26"/>
      <c r="AA15" s="10"/>
      <c r="AB15" s="33"/>
      <c r="AC15"/>
      <c r="AD15" s="34"/>
      <c r="AE15" s="43"/>
    </row>
    <row r="16" spans="1:31" ht="15" x14ac:dyDescent="0.25">
      <c r="A16" s="50" t="s">
        <v>24</v>
      </c>
      <c r="C16" s="36" t="s">
        <v>25</v>
      </c>
      <c r="D16" s="2"/>
      <c r="E16" s="23"/>
      <c r="F16" s="52"/>
      <c r="G16" s="10">
        <f>VLOOKUP(A29,'[1]DEZ_19 ABERTO'!A6:I1009,9,0)+VLOOKUP(A8,'[1]DEZ_19 ABERTO'!A6:I1009,9,0)</f>
        <v>3354182.36</v>
      </c>
      <c r="H16" s="53">
        <f t="shared" si="0"/>
        <v>3354.1823599999998</v>
      </c>
      <c r="I16" s="54"/>
      <c r="J16" s="55">
        <v>0</v>
      </c>
      <c r="K16" s="54"/>
      <c r="L16" s="56">
        <v>3404.45966</v>
      </c>
      <c r="M16" s="41"/>
      <c r="N16" s="2"/>
      <c r="O16" s="36" t="s">
        <v>26</v>
      </c>
      <c r="Q16" s="23"/>
      <c r="S16" s="10">
        <f>VLOOKUP(A87,'[1]DEZ_19 ABERTO'!A6:I1009,9,0)</f>
        <v>-7194719.4299999997</v>
      </c>
      <c r="T16" s="40">
        <f t="shared" si="1"/>
        <v>7194.7194300000001</v>
      </c>
      <c r="U16" s="14"/>
      <c r="V16" s="40">
        <v>0</v>
      </c>
      <c r="W16" s="40"/>
      <c r="X16" s="40">
        <v>5634.92713</v>
      </c>
      <c r="Z16" s="26"/>
      <c r="AA16" s="10"/>
      <c r="AB16" s="33"/>
      <c r="AC16"/>
      <c r="AD16" s="34"/>
      <c r="AE16" s="43"/>
    </row>
    <row r="17" spans="1:31" ht="15" customHeight="1" x14ac:dyDescent="0.25">
      <c r="A17" s="50" t="s">
        <v>27</v>
      </c>
      <c r="B17" s="2"/>
      <c r="H17" s="14"/>
      <c r="I17" s="14"/>
      <c r="J17" s="14"/>
      <c r="K17" s="14"/>
      <c r="L17" s="57"/>
      <c r="M17" s="2"/>
      <c r="O17" s="36" t="s">
        <v>28</v>
      </c>
      <c r="Q17" s="23">
        <v>19</v>
      </c>
      <c r="S17" s="10">
        <f>VLOOKUP(A88,'[1]DEZ_19 ABERTO'!A6:I1009,9,0)</f>
        <v>-1401787.89</v>
      </c>
      <c r="T17" s="40">
        <f t="shared" si="1"/>
        <v>1401.7878899999998</v>
      </c>
      <c r="U17" s="14"/>
      <c r="V17" s="40">
        <v>0</v>
      </c>
      <c r="W17" s="40"/>
      <c r="X17" s="40">
        <v>2010</v>
      </c>
      <c r="Z17" s="26"/>
      <c r="AA17" s="10"/>
      <c r="AB17" s="33"/>
      <c r="AC17"/>
      <c r="AD17" s="34"/>
      <c r="AE17" s="43"/>
    </row>
    <row r="18" spans="1:31" s="2" customFormat="1" ht="15" x14ac:dyDescent="0.25">
      <c r="A18" s="50" t="s">
        <v>29</v>
      </c>
      <c r="B18" s="1"/>
      <c r="C18" s="1"/>
      <c r="D18" s="1"/>
      <c r="E18" s="23"/>
      <c r="F18" s="14"/>
      <c r="G18" s="14"/>
      <c r="H18" s="58"/>
      <c r="I18" s="58"/>
      <c r="J18" s="58"/>
      <c r="K18" s="58"/>
      <c r="L18" s="58"/>
      <c r="M18" s="1"/>
      <c r="N18" s="1"/>
      <c r="O18" s="36" t="s">
        <v>30</v>
      </c>
      <c r="P18" s="1"/>
      <c r="Q18" s="23">
        <v>20</v>
      </c>
      <c r="R18" s="1"/>
      <c r="S18" s="10">
        <f>VLOOKUP(A89,'[1]DEZ_19 ABERTO'!A6:I1009,9,0)</f>
        <v>-6080967.2599999998</v>
      </c>
      <c r="T18" s="40">
        <f t="shared" si="1"/>
        <v>6080.9672599999994</v>
      </c>
      <c r="U18" s="14"/>
      <c r="V18" s="40">
        <v>0</v>
      </c>
      <c r="W18" s="40"/>
      <c r="X18" s="40">
        <v>6080.9672599999994</v>
      </c>
      <c r="Z18" s="26"/>
      <c r="AA18" s="10"/>
      <c r="AB18" s="33"/>
      <c r="AC18"/>
      <c r="AD18" s="34"/>
      <c r="AE18" s="43"/>
    </row>
    <row r="19" spans="1:31" ht="15" x14ac:dyDescent="0.25">
      <c r="A19" s="50" t="s">
        <v>31</v>
      </c>
      <c r="B19" s="2"/>
      <c r="C19" s="4"/>
      <c r="E19" s="3"/>
      <c r="F19" s="14"/>
      <c r="G19" s="14"/>
      <c r="H19" s="14"/>
      <c r="I19" s="14"/>
      <c r="J19" s="14"/>
      <c r="K19" s="40"/>
      <c r="L19" s="15"/>
      <c r="M19" s="2"/>
      <c r="O19" s="36" t="s">
        <v>32</v>
      </c>
      <c r="Q19" s="23">
        <v>21</v>
      </c>
      <c r="S19" s="10">
        <f>IFERROR(VLOOKUP(A90,'[1]DEZ_19 ABERTO'!A6:I1008,9,0),0)+IFERROR(VLOOKUP(A91,'[1]DEZ_19 ABERTO'!A6:I1008,9,0),0)+IFERROR(VLOOKUP(A92,'[1]DEZ_19 ABERTO'!A6:I1008,9,0),0)+IFERROR(VLOOKUP(A93,'[1]DEZ_19 ABERTO'!A6:I1008,9,0),0)+IFERROR(VLOOKUP(A94,'[1]DEZ_19 ABERTO'!A6:I1008,9,0),0)+IFERROR(VLOOKUP(A95,'[1]DEZ_19 ABERTO'!A6:I1008,9,0),0)+IFERROR(VLOOKUP(A96,'[1]DEZ_19 ABERTO'!A6:I1008,9,0),0)+IFERROR(VLOOKUP(A97,'[1]DEZ_19 ABERTO'!A6:I1008,9,0),0)+IFERROR(VLOOKUP(A98,'[1]DEZ_19 ABERTO'!A6:I1008,9,0),0)+IFERROR(VLOOKUP(A108,'[1]DEZ_19 ABERTO'!A6:I1008,9,0),0)+IFERROR(VLOOKUP(A109,'[1]DEZ_19 ABERTO'!A6:I1008,9,0),0)+IFERROR(VLOOKUP(A110,'[1]DEZ_19 ABERTO'!A6:I1008,9,0),0)+IFERROR(VLOOKUP(A111,'[1]DEZ_19 ABERTO'!A6:I1008,9,0),0)+IFERROR(VLOOKUP(A112,'[1]DEZ_19 ABERTO'!A6:I1008,9,0),0)+IFERROR(VLOOKUP(A113,'[1]DEZ_19 ABERTO'!A6:I1008,9,0),0)+IFERROR(VLOOKUP(A120,'[1]DEZ_19 ABERTO'!A6:I1008,9,0),0)</f>
        <v>-4115743.8</v>
      </c>
      <c r="T19" s="59">
        <v>4115.7438000000002</v>
      </c>
      <c r="U19" s="14"/>
      <c r="V19" s="56">
        <v>0</v>
      </c>
      <c r="W19" s="40"/>
      <c r="X19" s="56">
        <v>2445.5938799999999</v>
      </c>
      <c r="Z19" s="26"/>
      <c r="AA19" s="10"/>
      <c r="AB19" s="33"/>
      <c r="AC19"/>
      <c r="AD19" s="34"/>
      <c r="AE19" s="43"/>
    </row>
    <row r="20" spans="1:31" ht="15" x14ac:dyDescent="0.25">
      <c r="A20" s="50" t="s">
        <v>33</v>
      </c>
      <c r="E20" s="23"/>
      <c r="F20" s="14"/>
      <c r="G20" s="14"/>
      <c r="H20" s="14"/>
      <c r="I20" s="14"/>
      <c r="J20" s="14"/>
      <c r="K20" s="40"/>
      <c r="L20" s="39"/>
      <c r="T20" s="40"/>
      <c r="U20" s="40"/>
      <c r="V20" s="40"/>
      <c r="W20" s="40"/>
      <c r="X20" s="40"/>
      <c r="Z20" s="26"/>
      <c r="AA20" s="60"/>
      <c r="AB20" s="33"/>
      <c r="AC20"/>
      <c r="AD20" s="34"/>
      <c r="AE20" s="43"/>
    </row>
    <row r="21" spans="1:31" ht="15" x14ac:dyDescent="0.25">
      <c r="A21" s="50" t="s">
        <v>34</v>
      </c>
      <c r="B21" s="61" t="s">
        <v>35</v>
      </c>
      <c r="E21" s="23"/>
      <c r="F21" s="38"/>
      <c r="G21" s="38"/>
      <c r="H21" s="56">
        <f>SUM(H11:H16)</f>
        <v>111849.32069000001</v>
      </c>
      <c r="I21" s="14"/>
      <c r="J21" s="56">
        <f>SUM(J11:J16)</f>
        <v>0</v>
      </c>
      <c r="K21" s="40"/>
      <c r="L21" s="62">
        <f>SUM(L11:L16)</f>
        <v>34969.993569999999</v>
      </c>
      <c r="O21" s="61" t="s">
        <v>36</v>
      </c>
      <c r="Q21" s="23"/>
      <c r="T21" s="62">
        <f>+SUM(T11:T19)</f>
        <v>82630.840140000015</v>
      </c>
      <c r="U21" s="38"/>
      <c r="V21" s="62">
        <f>+SUM(V11:V19)</f>
        <v>0</v>
      </c>
      <c r="W21" s="38"/>
      <c r="X21" s="62">
        <f>+SUM(X11:X20)</f>
        <v>51085.458859999992</v>
      </c>
      <c r="Z21" s="26"/>
      <c r="AA21" s="63"/>
      <c r="AB21" s="33"/>
      <c r="AC21"/>
      <c r="AD21" s="34"/>
      <c r="AE21" s="43"/>
    </row>
    <row r="22" spans="1:31" ht="15" x14ac:dyDescent="0.25">
      <c r="A22" s="50" t="s">
        <v>37</v>
      </c>
      <c r="C22" s="61"/>
      <c r="E22" s="23"/>
      <c r="F22" s="38"/>
      <c r="G22" s="38"/>
      <c r="H22" s="38"/>
      <c r="I22" s="38"/>
      <c r="J22" s="38"/>
      <c r="K22" s="38"/>
      <c r="L22" s="38"/>
      <c r="O22" s="61"/>
      <c r="Q22" s="23"/>
      <c r="T22" s="38"/>
      <c r="U22" s="38"/>
      <c r="V22" s="38"/>
      <c r="W22" s="38"/>
      <c r="X22" s="38"/>
      <c r="Z22" s="26"/>
      <c r="AA22" s="64"/>
      <c r="AB22" s="33"/>
      <c r="AC22"/>
      <c r="AD22" s="34"/>
      <c r="AE22" s="43"/>
    </row>
    <row r="23" spans="1:31" ht="15" x14ac:dyDescent="0.25">
      <c r="A23" s="50" t="s">
        <v>38</v>
      </c>
      <c r="C23" s="61"/>
      <c r="E23" s="23"/>
      <c r="F23" s="38"/>
      <c r="G23" s="38"/>
      <c r="H23" s="38"/>
      <c r="I23" s="38"/>
      <c r="J23" s="38"/>
      <c r="K23" s="38"/>
      <c r="L23" s="38"/>
      <c r="O23" s="61"/>
      <c r="Q23" s="23"/>
      <c r="S23" s="16"/>
      <c r="T23" s="38"/>
      <c r="U23" s="38"/>
      <c r="V23" s="38"/>
      <c r="W23" s="38"/>
      <c r="X23" s="38"/>
      <c r="Z23" s="26"/>
      <c r="AA23" s="63"/>
      <c r="AB23" s="33"/>
      <c r="AC23"/>
      <c r="AD23" s="34"/>
      <c r="AE23" s="43"/>
    </row>
    <row r="24" spans="1:31" ht="15" x14ac:dyDescent="0.25">
      <c r="A24" s="50" t="s">
        <v>39</v>
      </c>
      <c r="B24" s="2" t="s">
        <v>40</v>
      </c>
      <c r="C24" s="2"/>
      <c r="E24" s="23"/>
      <c r="F24" s="14"/>
      <c r="G24" s="14"/>
      <c r="H24" s="14"/>
      <c r="I24" s="14"/>
      <c r="J24" s="14"/>
      <c r="K24" s="40"/>
      <c r="L24" s="14"/>
      <c r="Q24" s="23"/>
      <c r="T24" s="14"/>
      <c r="U24" s="14"/>
      <c r="V24" s="14"/>
      <c r="W24" s="14"/>
      <c r="X24" s="65"/>
      <c r="Z24" s="26"/>
      <c r="AA24" s="63"/>
      <c r="AB24" s="33"/>
      <c r="AC24"/>
      <c r="AD24" s="34"/>
      <c r="AE24" s="43"/>
    </row>
    <row r="25" spans="1:31" ht="15" x14ac:dyDescent="0.25">
      <c r="A25" s="50" t="s">
        <v>41</v>
      </c>
      <c r="C25" s="36" t="s">
        <v>16</v>
      </c>
      <c r="E25" s="23">
        <v>12</v>
      </c>
      <c r="F25" s="14"/>
      <c r="G25" s="11">
        <f>VLOOKUP(A31,'[1]DEZ_19 ABERTO'!A6:I1009,9,0)</f>
        <v>265856.87</v>
      </c>
      <c r="H25" s="40">
        <f>G25/1000</f>
        <v>265.85687000000001</v>
      </c>
      <c r="I25" s="38"/>
      <c r="J25" s="51">
        <v>0</v>
      </c>
      <c r="K25" s="39"/>
      <c r="L25" s="51">
        <v>590.27781999999991</v>
      </c>
      <c r="O25" s="36" t="s">
        <v>30</v>
      </c>
      <c r="Q25" s="23">
        <v>20</v>
      </c>
      <c r="S25" s="19">
        <f>VLOOKUP(A100,'[1]DEZ_19 ABERTO'!A6:I1009,9,0)</f>
        <v>-97803509.099999994</v>
      </c>
      <c r="T25" s="40">
        <f>-S25/1000</f>
        <v>97803.509099999996</v>
      </c>
      <c r="U25" s="14"/>
      <c r="V25" s="51">
        <v>0</v>
      </c>
      <c r="W25" s="66"/>
      <c r="X25" s="51">
        <v>103884.47634000001</v>
      </c>
      <c r="Z25" s="26"/>
      <c r="AA25" s="63"/>
      <c r="AB25" s="67"/>
      <c r="AC25" s="68"/>
      <c r="AD25" s="43"/>
      <c r="AE25" s="43"/>
    </row>
    <row r="26" spans="1:31" ht="15" x14ac:dyDescent="0.25">
      <c r="A26" s="50" t="s">
        <v>42</v>
      </c>
      <c r="C26" s="36" t="s">
        <v>43</v>
      </c>
      <c r="E26" s="23">
        <v>14</v>
      </c>
      <c r="F26" s="14"/>
      <c r="G26" s="11">
        <f>VLOOKUP(A32,'[1]DEZ_19 ABERTO'!A6:I1009,9,0)</f>
        <v>914414867.89999998</v>
      </c>
      <c r="H26" s="40">
        <f>G26/1000</f>
        <v>914414.86789999995</v>
      </c>
      <c r="I26" s="38"/>
      <c r="J26" s="51">
        <v>0</v>
      </c>
      <c r="K26" s="39"/>
      <c r="L26" s="51">
        <v>889977.67077999993</v>
      </c>
      <c r="O26" s="36" t="s">
        <v>44</v>
      </c>
      <c r="Q26" s="23">
        <v>18</v>
      </c>
      <c r="S26" s="10">
        <f>VLOOKUP(A101,'[1]DEZ_19 ABERTO'!A6:I1009,9,0)</f>
        <v>-337522098.63</v>
      </c>
      <c r="T26" s="40">
        <f>-S26/1000</f>
        <v>337522.09863000002</v>
      </c>
      <c r="U26" s="14"/>
      <c r="V26" s="51">
        <v>0</v>
      </c>
      <c r="W26" s="66"/>
      <c r="X26" s="51">
        <v>336818.95405</v>
      </c>
      <c r="Z26" s="26"/>
      <c r="AA26" s="69"/>
      <c r="AB26" s="33"/>
    </row>
    <row r="27" spans="1:31" ht="15" x14ac:dyDescent="0.25">
      <c r="A27" s="50" t="s">
        <v>45</v>
      </c>
      <c r="C27" s="36" t="s">
        <v>46</v>
      </c>
      <c r="E27" s="23">
        <v>15</v>
      </c>
      <c r="F27" s="52"/>
      <c r="G27" s="11">
        <f>VLOOKUP(A33,'[1]DEZ_19 ABERTO'!A6:I1009,9,0)</f>
        <v>24356380.510000002</v>
      </c>
      <c r="H27" s="40">
        <f>G27/1000</f>
        <v>24356.380510000003</v>
      </c>
      <c r="I27" s="70"/>
      <c r="J27" s="40">
        <v>0</v>
      </c>
      <c r="K27" s="54"/>
      <c r="L27" s="66">
        <v>23295.635690000003</v>
      </c>
      <c r="S27" s="10"/>
      <c r="T27" s="40"/>
      <c r="U27" s="52"/>
      <c r="V27" s="15"/>
      <c r="W27" s="66"/>
      <c r="X27" s="15"/>
      <c r="Z27" s="26"/>
      <c r="AA27" s="71"/>
      <c r="AB27" s="33"/>
    </row>
    <row r="28" spans="1:31" ht="9.75" customHeight="1" x14ac:dyDescent="0.25">
      <c r="A28" s="50"/>
      <c r="C28" s="36"/>
      <c r="E28" s="23"/>
      <c r="F28" s="52"/>
      <c r="G28" s="11"/>
      <c r="H28" s="40"/>
      <c r="I28" s="70"/>
      <c r="J28" s="40"/>
      <c r="K28" s="54"/>
      <c r="L28" s="66"/>
      <c r="O28" s="36"/>
      <c r="Q28" s="23"/>
      <c r="S28" s="10"/>
      <c r="T28" s="40"/>
      <c r="U28" s="52"/>
      <c r="V28" s="66"/>
      <c r="W28" s="66"/>
      <c r="X28" s="66"/>
      <c r="Z28" s="26"/>
      <c r="AA28" s="71"/>
      <c r="AB28" s="33"/>
    </row>
    <row r="29" spans="1:31" x14ac:dyDescent="0.2">
      <c r="A29" s="22" t="s">
        <v>47</v>
      </c>
      <c r="B29" s="61" t="s">
        <v>48</v>
      </c>
      <c r="E29" s="23"/>
      <c r="F29" s="14"/>
      <c r="G29" s="11"/>
      <c r="H29" s="56">
        <f>+SUM(H25:H27)</f>
        <v>939037.10528000002</v>
      </c>
      <c r="I29" s="40"/>
      <c r="J29" s="56">
        <f>+SUM(J25:J27)</f>
        <v>0</v>
      </c>
      <c r="K29" s="40"/>
      <c r="L29" s="56">
        <f>SUM(L25:L27)</f>
        <v>913863.58428999991</v>
      </c>
      <c r="O29" s="2" t="s">
        <v>49</v>
      </c>
      <c r="Q29" s="23"/>
      <c r="T29" s="62">
        <f>+SUM(T25:T27)</f>
        <v>435325.60773000005</v>
      </c>
      <c r="U29" s="40"/>
      <c r="V29" s="62">
        <f>+SUM(V25:V26)</f>
        <v>0</v>
      </c>
      <c r="W29" s="39"/>
      <c r="X29" s="62">
        <f>+SUM(X25:X26)</f>
        <v>440703.43038999999</v>
      </c>
      <c r="Z29" s="26"/>
      <c r="AA29" s="27"/>
    </row>
    <row r="30" spans="1:31" x14ac:dyDescent="0.2">
      <c r="A30" s="1" t="s">
        <v>50</v>
      </c>
      <c r="F30" s="14"/>
      <c r="G30" s="14"/>
      <c r="H30" s="14"/>
      <c r="I30" s="14"/>
      <c r="J30" s="14"/>
      <c r="K30" s="40"/>
      <c r="L30" s="15"/>
      <c r="Q30" s="23"/>
      <c r="T30" s="14"/>
      <c r="U30" s="14"/>
      <c r="V30" s="14"/>
      <c r="W30" s="14"/>
      <c r="X30" s="65"/>
      <c r="Z30" s="26"/>
      <c r="AA30" s="72"/>
      <c r="AB30" s="11"/>
    </row>
    <row r="31" spans="1:31" x14ac:dyDescent="0.2">
      <c r="A31" s="73" t="s">
        <v>51</v>
      </c>
      <c r="F31" s="14"/>
      <c r="G31" s="14"/>
      <c r="H31" s="14"/>
      <c r="I31" s="14"/>
      <c r="J31" s="14"/>
      <c r="K31" s="40"/>
      <c r="L31" s="15"/>
      <c r="N31" s="2" t="s">
        <v>52</v>
      </c>
      <c r="Q31" s="23">
        <v>22</v>
      </c>
      <c r="T31" s="14"/>
      <c r="U31" s="14"/>
      <c r="V31" s="14"/>
      <c r="W31" s="14"/>
      <c r="X31" s="74"/>
      <c r="Z31" s="26"/>
      <c r="AA31" s="75"/>
      <c r="AB31" s="11"/>
    </row>
    <row r="32" spans="1:31" x14ac:dyDescent="0.2">
      <c r="A32" s="76" t="s">
        <v>53</v>
      </c>
      <c r="B32" s="3"/>
      <c r="C32" s="3"/>
      <c r="D32" s="4"/>
      <c r="E32" s="20"/>
      <c r="F32" s="14"/>
      <c r="G32" s="51"/>
      <c r="H32" s="14"/>
      <c r="I32" s="14"/>
      <c r="J32" s="14"/>
      <c r="K32" s="14"/>
      <c r="L32" s="14"/>
      <c r="O32" s="36" t="s">
        <v>54</v>
      </c>
      <c r="Q32" s="23"/>
      <c r="S32" s="10">
        <f>VLOOKUP(A102,'[1]DEZ_19 ABERTO'!A6:I1009,9,0)</f>
        <v>-350781028.35000002</v>
      </c>
      <c r="T32" s="40">
        <f>-S32/1000</f>
        <v>350781.02835000004</v>
      </c>
      <c r="U32" s="14"/>
      <c r="V32" s="51">
        <v>0</v>
      </c>
      <c r="W32" s="66"/>
      <c r="X32" s="51">
        <v>331714.17702999996</v>
      </c>
      <c r="Z32" s="26"/>
      <c r="AA32" s="29"/>
    </row>
    <row r="33" spans="1:28" x14ac:dyDescent="0.2">
      <c r="A33" s="77" t="s">
        <v>55</v>
      </c>
      <c r="B33" s="4"/>
      <c r="C33" s="4"/>
      <c r="D33" s="4"/>
      <c r="E33" s="3"/>
      <c r="G33" s="51"/>
      <c r="H33" s="14"/>
      <c r="I33" s="14"/>
      <c r="J33" s="14"/>
      <c r="K33" s="40"/>
      <c r="L33" s="40"/>
      <c r="O33" s="36" t="s">
        <v>56</v>
      </c>
      <c r="Q33" s="23"/>
      <c r="S33" s="10">
        <f>VLOOKUP(A103,'[1]DEZ_19 ABERTO'!A6:I1009,9,0)+VLOOKUP(A104,'[1]DEZ_19 ABERTO'!A6:I1009,9,0)</f>
        <v>-182148847.75</v>
      </c>
      <c r="T33" s="40">
        <f>-S33/1000</f>
        <v>182148.84774999999</v>
      </c>
      <c r="U33" s="14"/>
      <c r="V33" s="51">
        <v>0</v>
      </c>
      <c r="W33" s="66"/>
      <c r="X33" s="51">
        <v>125330.51158000001</v>
      </c>
      <c r="Z33" s="26"/>
      <c r="AA33" s="78"/>
      <c r="AB33" s="11"/>
    </row>
    <row r="34" spans="1:28" hidden="1" x14ac:dyDescent="0.2">
      <c r="A34" s="79"/>
      <c r="B34" s="4"/>
      <c r="C34" s="4"/>
      <c r="D34" s="4"/>
      <c r="E34" s="3"/>
      <c r="G34" s="51"/>
      <c r="H34" s="14"/>
      <c r="I34" s="14"/>
      <c r="J34" s="14"/>
      <c r="K34" s="40"/>
      <c r="L34" s="40"/>
      <c r="O34" s="36" t="s">
        <v>57</v>
      </c>
      <c r="Q34" s="23"/>
      <c r="S34" s="10"/>
      <c r="T34" s="40">
        <f>-S34/1000</f>
        <v>0</v>
      </c>
      <c r="U34" s="14"/>
      <c r="V34" s="51">
        <v>0</v>
      </c>
      <c r="W34" s="66"/>
      <c r="X34" s="51">
        <v>0</v>
      </c>
      <c r="Z34" s="26"/>
      <c r="AA34" s="78"/>
    </row>
    <row r="35" spans="1:28" x14ac:dyDescent="0.2">
      <c r="A35" s="79"/>
      <c r="B35" s="4"/>
      <c r="C35" s="4"/>
      <c r="D35" s="4"/>
      <c r="E35" s="3"/>
      <c r="G35" s="51"/>
      <c r="H35" s="14"/>
      <c r="I35" s="14"/>
      <c r="J35" s="14"/>
      <c r="K35" s="40"/>
      <c r="L35" s="40"/>
      <c r="O35" s="61" t="s">
        <v>58</v>
      </c>
      <c r="Q35" s="23"/>
      <c r="T35" s="62">
        <f>+SUM(T32:T34)</f>
        <v>532929.87609999999</v>
      </c>
      <c r="U35" s="40"/>
      <c r="V35" s="62">
        <f>SUM(V32:V34)</f>
        <v>0</v>
      </c>
      <c r="W35" s="39"/>
      <c r="X35" s="62">
        <f>+SUM(X32:X34)</f>
        <v>457044.68860999995</v>
      </c>
      <c r="Z35" s="26"/>
      <c r="AA35" s="72"/>
    </row>
    <row r="36" spans="1:28" x14ac:dyDescent="0.2">
      <c r="A36" s="80" t="s">
        <v>59</v>
      </c>
      <c r="G36" s="51"/>
      <c r="H36" s="14"/>
      <c r="I36" s="14"/>
      <c r="J36" s="14"/>
      <c r="K36" s="40"/>
      <c r="L36" s="15"/>
      <c r="Q36" s="23"/>
      <c r="T36" s="14"/>
      <c r="U36" s="14"/>
      <c r="V36" s="14"/>
      <c r="W36" s="14"/>
      <c r="X36" s="65"/>
      <c r="Z36" s="36"/>
    </row>
    <row r="37" spans="1:28" s="83" customFormat="1" ht="18" customHeight="1" thickBot="1" x14ac:dyDescent="0.25">
      <c r="A37" s="81" t="s">
        <v>60</v>
      </c>
      <c r="B37" s="82" t="s">
        <v>61</v>
      </c>
      <c r="E37" s="84"/>
      <c r="F37" s="85"/>
      <c r="G37" s="86"/>
      <c r="H37" s="87">
        <f>H21+H29</f>
        <v>1050886.42597</v>
      </c>
      <c r="I37" s="88"/>
      <c r="J37" s="87">
        <f>J21+J29</f>
        <v>0</v>
      </c>
      <c r="K37" s="88"/>
      <c r="L37" s="87">
        <f>L21+L29</f>
        <v>948833.57785999996</v>
      </c>
      <c r="O37" s="82" t="s">
        <v>62</v>
      </c>
      <c r="P37" s="82"/>
      <c r="Q37" s="84"/>
      <c r="T37" s="89">
        <f>+T35+T29+T21</f>
        <v>1050886.32397</v>
      </c>
      <c r="U37" s="88"/>
      <c r="V37" s="89">
        <f>+V35+V29+V21</f>
        <v>0</v>
      </c>
      <c r="W37" s="37"/>
      <c r="X37" s="89">
        <f>+X35+X29+X21</f>
        <v>948833.57785999996</v>
      </c>
      <c r="Z37" s="90"/>
      <c r="AB37" s="91"/>
    </row>
    <row r="38" spans="1:28" ht="13.5" thickTop="1" x14ac:dyDescent="0.2">
      <c r="A38" s="92" t="s">
        <v>63</v>
      </c>
      <c r="B38" s="2"/>
      <c r="C38" s="2"/>
      <c r="E38" s="23"/>
      <c r="F38" s="14"/>
      <c r="G38" s="51"/>
      <c r="H38" s="14"/>
      <c r="I38" s="14"/>
      <c r="J38" s="14"/>
      <c r="K38" s="14"/>
      <c r="L38" s="14"/>
      <c r="N38" s="61"/>
      <c r="O38" s="61"/>
      <c r="Q38" s="23"/>
      <c r="T38" s="38"/>
      <c r="U38" s="14"/>
      <c r="V38" s="38"/>
      <c r="W38" s="38"/>
      <c r="X38" s="38"/>
      <c r="Z38" s="42"/>
      <c r="AA38" s="15"/>
    </row>
    <row r="39" spans="1:28" ht="12" customHeight="1" x14ac:dyDescent="0.2">
      <c r="A39" s="81" t="s">
        <v>64</v>
      </c>
      <c r="G39" s="51"/>
      <c r="H39" s="38"/>
      <c r="L39" s="5"/>
      <c r="Q39" s="23"/>
      <c r="T39" s="14"/>
      <c r="U39" s="14"/>
      <c r="V39" s="14"/>
      <c r="W39" s="14"/>
      <c r="X39" s="65"/>
      <c r="Z39" s="42"/>
      <c r="AA39" s="11"/>
      <c r="AB39" s="15"/>
    </row>
    <row r="40" spans="1:28" x14ac:dyDescent="0.2">
      <c r="A40" s="92" t="s">
        <v>65</v>
      </c>
      <c r="B40" s="1" t="s">
        <v>66</v>
      </c>
      <c r="H40" s="93"/>
      <c r="Q40" s="23"/>
      <c r="S40" s="15"/>
      <c r="T40" s="94">
        <f>H37-T37</f>
        <v>0.10199999995529652</v>
      </c>
      <c r="U40" s="14"/>
      <c r="V40" s="14"/>
      <c r="W40" s="14"/>
      <c r="X40" s="65"/>
      <c r="Z40" s="4"/>
      <c r="AA40" s="15"/>
    </row>
    <row r="41" spans="1:28" ht="27" customHeight="1" x14ac:dyDescent="0.2">
      <c r="A41" s="92" t="s">
        <v>67</v>
      </c>
      <c r="H41" s="14"/>
      <c r="J41" s="93"/>
      <c r="Q41" s="23"/>
      <c r="T41" s="95"/>
      <c r="U41" s="14"/>
      <c r="V41" s="14"/>
      <c r="W41" s="14"/>
      <c r="X41" s="96"/>
      <c r="AA41" s="11"/>
    </row>
    <row r="42" spans="1:28" ht="14.25" customHeight="1" x14ac:dyDescent="0.25">
      <c r="A42" s="92" t="s">
        <v>68</v>
      </c>
      <c r="H42" s="93"/>
      <c r="J42" s="97"/>
      <c r="O42" s="98"/>
      <c r="Q42" s="99"/>
      <c r="S42" s="19"/>
      <c r="T42" s="10"/>
      <c r="U42" s="14"/>
      <c r="V42" s="14"/>
      <c r="W42" s="14"/>
      <c r="X42" s="65"/>
      <c r="AA42" s="65"/>
    </row>
    <row r="43" spans="1:28" ht="15" customHeight="1" x14ac:dyDescent="0.25">
      <c r="A43" s="92" t="s">
        <v>69</v>
      </c>
      <c r="C43" s="100" t="s">
        <v>70</v>
      </c>
      <c r="D43" s="100"/>
      <c r="E43" s="100"/>
      <c r="F43" s="100"/>
      <c r="G43" s="100"/>
      <c r="H43" s="100"/>
      <c r="I43" s="100"/>
      <c r="J43" s="100"/>
      <c r="K43" s="100"/>
      <c r="L43" s="100"/>
      <c r="O43" s="101"/>
      <c r="S43" s="102"/>
      <c r="T43" s="103"/>
      <c r="U43" s="4"/>
      <c r="V43" s="4"/>
      <c r="X43" s="104"/>
    </row>
    <row r="44" spans="1:28" ht="12.75" customHeight="1" x14ac:dyDescent="0.2">
      <c r="A44" s="92" t="s">
        <v>71</v>
      </c>
      <c r="H44" s="105">
        <f>H8</f>
        <v>43830</v>
      </c>
      <c r="I44" s="24"/>
      <c r="J44" s="105">
        <f>J8</f>
        <v>43769</v>
      </c>
      <c r="K44" s="24"/>
      <c r="L44" s="25">
        <f>L8</f>
        <v>43465</v>
      </c>
      <c r="O44" s="10"/>
      <c r="S44" s="85"/>
      <c r="T44" s="106"/>
      <c r="U44" s="4"/>
      <c r="V44" s="4"/>
    </row>
    <row r="45" spans="1:28" ht="12.75" customHeight="1" x14ac:dyDescent="0.2">
      <c r="A45" s="92" t="s">
        <v>72</v>
      </c>
      <c r="C45" s="107" t="s">
        <v>73</v>
      </c>
      <c r="H45" s="108">
        <f>H11/T21</f>
        <v>1.0270943672629587</v>
      </c>
      <c r="I45" s="109"/>
      <c r="J45" s="108" t="e">
        <f>J11/V21</f>
        <v>#DIV/0!</v>
      </c>
      <c r="K45" s="109"/>
      <c r="L45" s="108">
        <f>L11/X21</f>
        <v>0.16241298512631194</v>
      </c>
      <c r="M45" s="3"/>
      <c r="S45" s="40"/>
      <c r="T45" s="110"/>
      <c r="U45" s="4"/>
      <c r="V45" s="40"/>
      <c r="W45" s="40"/>
      <c r="X45" s="111"/>
    </row>
    <row r="46" spans="1:28" ht="12.75" customHeight="1" x14ac:dyDescent="0.2">
      <c r="A46" s="92" t="s">
        <v>74</v>
      </c>
      <c r="C46" s="107" t="s">
        <v>75</v>
      </c>
      <c r="H46" s="108">
        <f>H21/T21</f>
        <v>1.3536026077006553</v>
      </c>
      <c r="I46" s="112"/>
      <c r="J46" s="108" t="e">
        <f>J21/V21</f>
        <v>#DIV/0!</v>
      </c>
      <c r="K46" s="112"/>
      <c r="L46" s="108">
        <f>L21/X21</f>
        <v>0.68453909097372456</v>
      </c>
      <c r="S46" s="40"/>
      <c r="T46" s="113"/>
      <c r="U46" s="4"/>
      <c r="V46" s="4"/>
    </row>
    <row r="47" spans="1:28" ht="12.75" customHeight="1" x14ac:dyDescent="0.2">
      <c r="A47" s="92" t="s">
        <v>76</v>
      </c>
      <c r="C47" s="107" t="s">
        <v>77</v>
      </c>
      <c r="H47" s="108">
        <f>(H21+H29)/(T21+T29)</f>
        <v>2.0289088595992495</v>
      </c>
      <c r="I47" s="109"/>
      <c r="J47" s="108" t="e">
        <f>(J21+J29)/(V21+V29)</f>
        <v>#DIV/0!</v>
      </c>
      <c r="K47" s="109"/>
      <c r="L47" s="108">
        <f>(L21+L29)/(X21+X29)</f>
        <v>1.9293513916245921</v>
      </c>
      <c r="O47" s="16"/>
    </row>
    <row r="48" spans="1:28" ht="12.75" customHeight="1" x14ac:dyDescent="0.2">
      <c r="A48" s="92" t="s">
        <v>78</v>
      </c>
      <c r="C48" s="107" t="s">
        <v>79</v>
      </c>
      <c r="H48" s="108">
        <f>(T21+T29)/T37</f>
        <v>0.49287580973866235</v>
      </c>
      <c r="I48" s="109"/>
      <c r="J48" s="108" t="e">
        <f>(V21+V29)/V37</f>
        <v>#DIV/0!</v>
      </c>
      <c r="K48" s="109"/>
      <c r="L48" s="108">
        <f>(X21+X29)/X37</f>
        <v>0.51830890129244911</v>
      </c>
      <c r="V48" s="11"/>
    </row>
    <row r="49" spans="1:22" ht="12.75" customHeight="1" x14ac:dyDescent="0.2">
      <c r="A49" s="92" t="s">
        <v>80</v>
      </c>
      <c r="C49" s="107" t="s">
        <v>81</v>
      </c>
      <c r="H49" s="108">
        <f>T21/(T21+T29)</f>
        <v>0.15953240949080572</v>
      </c>
      <c r="I49" s="109"/>
      <c r="J49" s="108" t="e">
        <f>V21/(V21+V29)</f>
        <v>#DIV/0!</v>
      </c>
      <c r="K49" s="109"/>
      <c r="L49" s="108">
        <f>X21/(X21+X29)</f>
        <v>0.10387680563078111</v>
      </c>
      <c r="S49" s="15"/>
      <c r="V49" s="11"/>
    </row>
    <row r="50" spans="1:22" ht="15.75" customHeight="1" x14ac:dyDescent="0.2">
      <c r="A50" s="92" t="s">
        <v>82</v>
      </c>
      <c r="C50" s="107" t="s">
        <v>83</v>
      </c>
      <c r="H50" s="108">
        <f>(H26+H27)/T35</f>
        <v>1.7615286560400061</v>
      </c>
      <c r="I50" s="108"/>
      <c r="J50" s="108" t="e">
        <f>(J26+J27)/V35</f>
        <v>#DIV/0!</v>
      </c>
      <c r="K50" s="108"/>
      <c r="L50" s="108">
        <f>(L26+L27)/X35</f>
        <v>1.9982144618013573</v>
      </c>
      <c r="O50" s="11"/>
      <c r="V50" s="11"/>
    </row>
    <row r="51" spans="1:22" ht="10.5" customHeight="1" x14ac:dyDescent="0.2">
      <c r="A51" s="92" t="s">
        <v>84</v>
      </c>
      <c r="C51" s="107" t="s">
        <v>85</v>
      </c>
      <c r="H51" s="108">
        <f>(H26+H27)/(T35+T29)</f>
        <v>0.96954911600048665</v>
      </c>
      <c r="I51" s="109"/>
      <c r="J51" s="108" t="e">
        <f>(J26+J27)/(V35+V29)</f>
        <v>#DIV/0!</v>
      </c>
      <c r="K51" s="109"/>
      <c r="L51" s="108">
        <f>(L26+L27)/(X35+X29)</f>
        <v>1.0172934781387162</v>
      </c>
      <c r="O51" s="11"/>
      <c r="T51" s="114"/>
    </row>
    <row r="52" spans="1:22" ht="13.5" customHeight="1" x14ac:dyDescent="0.2">
      <c r="A52" s="92" t="s">
        <v>86</v>
      </c>
      <c r="C52" s="107"/>
      <c r="H52" s="108"/>
      <c r="I52" s="109"/>
      <c r="J52" s="108"/>
      <c r="K52" s="109"/>
      <c r="L52" s="108"/>
      <c r="O52" s="65"/>
      <c r="T52" s="114"/>
    </row>
    <row r="53" spans="1:22" ht="32.25" customHeight="1" x14ac:dyDescent="0.2">
      <c r="A53" s="92" t="s">
        <v>87</v>
      </c>
      <c r="C53" s="107"/>
      <c r="H53" s="108"/>
      <c r="I53" s="109"/>
      <c r="J53" s="108"/>
      <c r="K53" s="109"/>
      <c r="L53" s="108"/>
      <c r="O53" s="65"/>
      <c r="T53" s="114"/>
    </row>
    <row r="54" spans="1:22" ht="13.5" customHeight="1" x14ac:dyDescent="0.2">
      <c r="A54" s="92" t="s">
        <v>88</v>
      </c>
      <c r="C54" s="107"/>
      <c r="H54" s="108"/>
      <c r="I54" s="109"/>
      <c r="J54" s="108"/>
      <c r="K54" s="109"/>
      <c r="L54" s="108"/>
      <c r="O54" s="11"/>
      <c r="S54" s="10">
        <f>O55*1000</f>
        <v>0</v>
      </c>
      <c r="T54" s="114"/>
    </row>
    <row r="55" spans="1:22" ht="13.5" customHeight="1" x14ac:dyDescent="0.2">
      <c r="A55" s="92" t="s">
        <v>89</v>
      </c>
      <c r="C55" s="107"/>
      <c r="H55" s="108"/>
      <c r="I55" s="109"/>
      <c r="J55" s="108"/>
      <c r="K55" s="109"/>
      <c r="L55" s="108"/>
      <c r="O55" s="11"/>
      <c r="T55" s="114"/>
    </row>
    <row r="56" spans="1:22" ht="13.5" customHeight="1" x14ac:dyDescent="0.2">
      <c r="A56" s="92" t="s">
        <v>90</v>
      </c>
      <c r="C56" s="107"/>
      <c r="H56" s="108"/>
      <c r="I56" s="109"/>
      <c r="J56" s="108"/>
      <c r="K56" s="109"/>
      <c r="L56" s="108"/>
      <c r="T56" s="114"/>
    </row>
    <row r="57" spans="1:22" ht="13.5" customHeight="1" x14ac:dyDescent="0.2">
      <c r="A57" s="115" t="s">
        <v>91</v>
      </c>
      <c r="C57" s="116"/>
      <c r="D57" s="4"/>
      <c r="E57" s="117"/>
      <c r="H57" s="108"/>
      <c r="I57" s="109"/>
      <c r="J57" s="108"/>
      <c r="K57" s="109"/>
      <c r="L57" s="108"/>
      <c r="O57" s="11"/>
      <c r="T57" s="114"/>
    </row>
    <row r="58" spans="1:22" ht="12.75" customHeight="1" x14ac:dyDescent="0.2">
      <c r="A58" s="115" t="s">
        <v>92</v>
      </c>
      <c r="C58" s="116"/>
      <c r="D58" s="4"/>
      <c r="E58" s="4"/>
    </row>
    <row r="59" spans="1:22" ht="12.75" customHeight="1" x14ac:dyDescent="0.2">
      <c r="A59" s="115" t="s">
        <v>93</v>
      </c>
      <c r="C59" s="116"/>
      <c r="D59" s="4"/>
      <c r="E59" s="4"/>
    </row>
    <row r="60" spans="1:22" ht="12.75" customHeight="1" x14ac:dyDescent="0.2">
      <c r="A60" s="115" t="s">
        <v>94</v>
      </c>
      <c r="C60" s="116"/>
      <c r="D60" s="4"/>
      <c r="E60" s="4"/>
      <c r="G60" s="118"/>
      <c r="O60" s="65"/>
    </row>
    <row r="61" spans="1:22" ht="12.75" customHeight="1" x14ac:dyDescent="0.2">
      <c r="A61" s="115" t="s">
        <v>95</v>
      </c>
      <c r="C61" s="116"/>
      <c r="D61" s="4"/>
      <c r="E61" s="4"/>
      <c r="G61" s="119"/>
    </row>
    <row r="62" spans="1:22" ht="12.75" customHeight="1" x14ac:dyDescent="0.2">
      <c r="A62" s="115" t="s">
        <v>96</v>
      </c>
      <c r="C62" s="116"/>
      <c r="D62" s="4"/>
      <c r="E62" s="4"/>
      <c r="G62" s="119"/>
    </row>
    <row r="63" spans="1:22" x14ac:dyDescent="0.2">
      <c r="A63" s="115" t="s">
        <v>97</v>
      </c>
      <c r="C63" s="116"/>
      <c r="D63" s="4"/>
      <c r="E63" s="4"/>
      <c r="G63" s="119"/>
      <c r="H63" s="4"/>
      <c r="J63" s="7"/>
    </row>
    <row r="64" spans="1:22" x14ac:dyDescent="0.2">
      <c r="A64" s="115" t="s">
        <v>98</v>
      </c>
      <c r="C64" s="116"/>
      <c r="D64" s="4"/>
      <c r="E64" s="4"/>
      <c r="G64" s="119"/>
      <c r="V64" s="16"/>
    </row>
    <row r="65" spans="1:28" x14ac:dyDescent="0.2">
      <c r="A65" s="115" t="s">
        <v>99</v>
      </c>
      <c r="C65" s="116"/>
      <c r="D65" s="4"/>
      <c r="E65" s="4"/>
      <c r="G65" s="119"/>
      <c r="J65" s="7"/>
    </row>
    <row r="66" spans="1:28" x14ac:dyDescent="0.2">
      <c r="A66" s="115" t="s">
        <v>100</v>
      </c>
      <c r="C66" s="116"/>
      <c r="D66" s="4"/>
      <c r="E66" s="4"/>
      <c r="G66" s="119"/>
    </row>
    <row r="67" spans="1:28" x14ac:dyDescent="0.2">
      <c r="A67" s="120" t="s">
        <v>101</v>
      </c>
      <c r="C67" s="116"/>
      <c r="D67" s="4"/>
      <c r="E67" s="4"/>
      <c r="G67" s="119"/>
    </row>
    <row r="68" spans="1:28" ht="15" x14ac:dyDescent="0.25">
      <c r="A68" s="121" t="s">
        <v>102</v>
      </c>
      <c r="C68" s="116"/>
      <c r="D68" s="4"/>
      <c r="E68" s="4"/>
      <c r="G68" s="122"/>
    </row>
    <row r="69" spans="1:28" ht="15" x14ac:dyDescent="0.25">
      <c r="A69" s="115" t="s">
        <v>103</v>
      </c>
      <c r="C69" s="116"/>
      <c r="D69" s="4"/>
      <c r="E69" s="4"/>
      <c r="G69" s="122"/>
    </row>
    <row r="70" spans="1:28" ht="15" x14ac:dyDescent="0.25">
      <c r="A70" s="115" t="s">
        <v>104</v>
      </c>
      <c r="C70" s="116"/>
      <c r="D70" s="4"/>
      <c r="E70" s="4"/>
      <c r="G70" s="122"/>
    </row>
    <row r="71" spans="1:28" ht="15" x14ac:dyDescent="0.25">
      <c r="A71" s="115" t="s">
        <v>105</v>
      </c>
      <c r="C71" s="116"/>
      <c r="D71" s="4"/>
      <c r="E71" s="4"/>
      <c r="G71" s="122"/>
    </row>
    <row r="72" spans="1:28" ht="15" x14ac:dyDescent="0.25">
      <c r="A72" s="115" t="s">
        <v>106</v>
      </c>
      <c r="C72" s="116"/>
      <c r="D72" s="4"/>
      <c r="E72" s="4"/>
      <c r="G72" s="122"/>
      <c r="AA72" s="85"/>
      <c r="AB72" s="106"/>
    </row>
    <row r="73" spans="1:28" ht="15" x14ac:dyDescent="0.25">
      <c r="A73" s="115" t="s">
        <v>107</v>
      </c>
      <c r="C73" s="116"/>
      <c r="D73" s="4"/>
      <c r="E73" s="4"/>
      <c r="G73" s="122"/>
      <c r="O73" s="114"/>
      <c r="AA73" s="4"/>
      <c r="AB73" s="4"/>
    </row>
    <row r="74" spans="1:28" ht="15" x14ac:dyDescent="0.25">
      <c r="A74" s="115" t="s">
        <v>108</v>
      </c>
      <c r="C74" s="116"/>
      <c r="D74" s="4"/>
      <c r="E74" s="4"/>
      <c r="G74" s="122"/>
      <c r="AA74" s="4"/>
      <c r="AB74" s="4"/>
    </row>
    <row r="75" spans="1:28" ht="15" x14ac:dyDescent="0.25">
      <c r="A75" s="115" t="s">
        <v>109</v>
      </c>
      <c r="C75" s="116"/>
      <c r="D75" s="4"/>
      <c r="E75" s="4"/>
      <c r="G75" s="122"/>
      <c r="O75" s="114"/>
      <c r="AA75" s="4"/>
      <c r="AB75" s="4"/>
    </row>
    <row r="76" spans="1:28" ht="15" x14ac:dyDescent="0.25">
      <c r="A76" s="115" t="s">
        <v>110</v>
      </c>
      <c r="C76" s="101"/>
      <c r="D76" s="4"/>
      <c r="E76" s="40"/>
      <c r="G76" s="122"/>
      <c r="AA76" s="4"/>
      <c r="AB76" s="4"/>
    </row>
    <row r="77" spans="1:28" ht="15" x14ac:dyDescent="0.25">
      <c r="A77" s="123" t="s">
        <v>111</v>
      </c>
      <c r="C77" s="101"/>
      <c r="D77" s="4"/>
      <c r="E77" s="40"/>
      <c r="G77" s="122"/>
    </row>
    <row r="78" spans="1:28" ht="15" x14ac:dyDescent="0.25">
      <c r="A78" s="123" t="s">
        <v>112</v>
      </c>
      <c r="C78" s="101"/>
      <c r="D78" s="4"/>
      <c r="E78" s="40"/>
      <c r="G78" s="122"/>
    </row>
    <row r="79" spans="1:28" ht="15" x14ac:dyDescent="0.25">
      <c r="A79" s="124" t="s">
        <v>113</v>
      </c>
      <c r="C79" s="101"/>
      <c r="D79" s="4"/>
      <c r="E79" s="40"/>
      <c r="G79" s="122"/>
    </row>
    <row r="80" spans="1:28" ht="15" x14ac:dyDescent="0.25">
      <c r="A80" s="125" t="s">
        <v>114</v>
      </c>
      <c r="C80" s="101"/>
      <c r="D80" s="4"/>
      <c r="E80" s="40"/>
      <c r="G80" s="122"/>
    </row>
    <row r="81" spans="1:7" ht="15" x14ac:dyDescent="0.25">
      <c r="A81" s="79" t="s">
        <v>115</v>
      </c>
      <c r="C81" s="4"/>
      <c r="D81" s="4"/>
      <c r="E81" s="40"/>
      <c r="G81" s="122"/>
    </row>
    <row r="82" spans="1:7" ht="15" x14ac:dyDescent="0.25">
      <c r="A82" s="79" t="s">
        <v>116</v>
      </c>
      <c r="E82" s="4"/>
      <c r="G82" s="122"/>
    </row>
    <row r="83" spans="1:7" ht="15" x14ac:dyDescent="0.25">
      <c r="A83" s="79" t="s">
        <v>117</v>
      </c>
      <c r="E83" s="4"/>
      <c r="G83" s="122"/>
    </row>
    <row r="84" spans="1:7" ht="15" x14ac:dyDescent="0.25">
      <c r="A84" s="79" t="s">
        <v>118</v>
      </c>
      <c r="E84" s="4"/>
      <c r="G84" s="122"/>
    </row>
    <row r="85" spans="1:7" ht="15" x14ac:dyDescent="0.25">
      <c r="A85" s="79" t="s">
        <v>119</v>
      </c>
      <c r="E85" s="4"/>
      <c r="G85" s="122"/>
    </row>
    <row r="86" spans="1:7" ht="15" x14ac:dyDescent="0.25">
      <c r="A86" s="1" t="s">
        <v>120</v>
      </c>
      <c r="E86" s="4"/>
      <c r="G86" s="122"/>
    </row>
    <row r="87" spans="1:7" x14ac:dyDescent="0.2">
      <c r="A87" s="1" t="s">
        <v>121</v>
      </c>
      <c r="C87" s="126"/>
      <c r="E87" s="4"/>
    </row>
    <row r="88" spans="1:7" x14ac:dyDescent="0.2">
      <c r="A88" s="1" t="s">
        <v>122</v>
      </c>
      <c r="C88" s="126"/>
      <c r="E88" s="4"/>
    </row>
    <row r="89" spans="1:7" x14ac:dyDescent="0.2">
      <c r="A89" s="45" t="s">
        <v>123</v>
      </c>
      <c r="C89" s="126"/>
      <c r="E89" s="4"/>
    </row>
    <row r="90" spans="1:7" ht="13.5" customHeight="1" x14ac:dyDescent="0.2">
      <c r="A90" s="127" t="s">
        <v>124</v>
      </c>
      <c r="C90" s="128"/>
      <c r="E90" s="4"/>
    </row>
    <row r="91" spans="1:7" x14ac:dyDescent="0.2">
      <c r="A91" s="129" t="s">
        <v>125</v>
      </c>
      <c r="C91" s="130" t="s">
        <v>126</v>
      </c>
      <c r="E91" s="4"/>
      <c r="G91" s="4"/>
    </row>
    <row r="92" spans="1:7" x14ac:dyDescent="0.2">
      <c r="A92" s="127" t="s">
        <v>127</v>
      </c>
      <c r="C92" s="131" t="s">
        <v>128</v>
      </c>
      <c r="E92" s="4"/>
      <c r="G92" s="4"/>
    </row>
    <row r="93" spans="1:7" x14ac:dyDescent="0.2">
      <c r="A93" s="127" t="s">
        <v>129</v>
      </c>
      <c r="C93" s="130" t="s">
        <v>130</v>
      </c>
      <c r="E93" s="4"/>
      <c r="G93" s="4"/>
    </row>
    <row r="94" spans="1:7" x14ac:dyDescent="0.2">
      <c r="A94" s="127" t="s">
        <v>131</v>
      </c>
      <c r="C94" s="131" t="s">
        <v>132</v>
      </c>
      <c r="E94" s="4"/>
      <c r="G94" s="4"/>
    </row>
    <row r="95" spans="1:7" x14ac:dyDescent="0.2">
      <c r="A95" s="127" t="s">
        <v>133</v>
      </c>
      <c r="C95" s="130" t="s">
        <v>134</v>
      </c>
      <c r="E95" s="4"/>
      <c r="G95" s="4"/>
    </row>
    <row r="96" spans="1:7" x14ac:dyDescent="0.2">
      <c r="A96" s="127" t="s">
        <v>135</v>
      </c>
      <c r="C96" s="131" t="s">
        <v>135</v>
      </c>
      <c r="E96" s="4"/>
      <c r="G96" s="4"/>
    </row>
    <row r="97" spans="1:7" x14ac:dyDescent="0.2">
      <c r="A97" s="127" t="s">
        <v>136</v>
      </c>
      <c r="C97" s="130" t="s">
        <v>133</v>
      </c>
      <c r="E97" s="4"/>
      <c r="G97" s="4"/>
    </row>
    <row r="98" spans="1:7" x14ac:dyDescent="0.2">
      <c r="A98" s="127" t="s">
        <v>137</v>
      </c>
      <c r="C98" s="131" t="s">
        <v>131</v>
      </c>
      <c r="E98" s="4"/>
      <c r="G98" s="4"/>
    </row>
    <row r="99" spans="1:7" x14ac:dyDescent="0.2">
      <c r="A99" s="1" t="s">
        <v>138</v>
      </c>
      <c r="C99" s="130" t="s">
        <v>129</v>
      </c>
      <c r="E99" s="4"/>
      <c r="G99" s="4"/>
    </row>
    <row r="100" spans="1:7" x14ac:dyDescent="0.2">
      <c r="A100" s="1" t="s">
        <v>139</v>
      </c>
      <c r="C100" s="131" t="s">
        <v>137</v>
      </c>
      <c r="E100" s="4"/>
      <c r="G100" s="1"/>
    </row>
    <row r="101" spans="1:7" x14ac:dyDescent="0.2">
      <c r="A101" s="1" t="s">
        <v>140</v>
      </c>
      <c r="C101" s="130" t="s">
        <v>136</v>
      </c>
      <c r="E101" s="4"/>
      <c r="G101" s="1"/>
    </row>
    <row r="102" spans="1:7" x14ac:dyDescent="0.2">
      <c r="A102" s="1" t="s">
        <v>141</v>
      </c>
      <c r="C102" s="131" t="s">
        <v>127</v>
      </c>
      <c r="E102" s="4"/>
      <c r="G102" s="1"/>
    </row>
    <row r="103" spans="1:7" x14ac:dyDescent="0.2">
      <c r="A103" s="1" t="s">
        <v>142</v>
      </c>
      <c r="C103" s="132" t="s">
        <v>124</v>
      </c>
      <c r="E103" s="4"/>
    </row>
    <row r="104" spans="1:7" x14ac:dyDescent="0.2">
      <c r="A104" s="36">
        <v>3</v>
      </c>
      <c r="C104" s="133" t="s">
        <v>143</v>
      </c>
      <c r="E104" s="134"/>
    </row>
    <row r="105" spans="1:7" x14ac:dyDescent="0.2">
      <c r="A105" s="135" t="s">
        <v>144</v>
      </c>
      <c r="C105" s="128"/>
      <c r="E105" s="3"/>
    </row>
    <row r="106" spans="1:7" x14ac:dyDescent="0.2">
      <c r="A106" s="136" t="s">
        <v>132</v>
      </c>
      <c r="C106" s="128"/>
      <c r="E106" s="3"/>
    </row>
    <row r="107" spans="1:7" x14ac:dyDescent="0.2">
      <c r="A107" s="137" t="s">
        <v>145</v>
      </c>
      <c r="C107" s="128"/>
    </row>
    <row r="108" spans="1:7" x14ac:dyDescent="0.2">
      <c r="A108" s="137" t="s">
        <v>146</v>
      </c>
      <c r="C108" s="4"/>
    </row>
    <row r="109" spans="1:7" x14ac:dyDescent="0.2">
      <c r="A109" s="138" t="s">
        <v>147</v>
      </c>
    </row>
    <row r="110" spans="1:7" x14ac:dyDescent="0.2">
      <c r="A110" s="138" t="s">
        <v>132</v>
      </c>
    </row>
    <row r="111" spans="1:7" x14ac:dyDescent="0.2">
      <c r="A111" s="138" t="s">
        <v>134</v>
      </c>
    </row>
    <row r="112" spans="1:7" x14ac:dyDescent="0.2">
      <c r="A112" s="138" t="s">
        <v>148</v>
      </c>
      <c r="C112" s="139"/>
      <c r="E112" s="140"/>
    </row>
    <row r="113" spans="1:8" x14ac:dyDescent="0.2">
      <c r="A113" s="138" t="s">
        <v>130</v>
      </c>
      <c r="C113" s="139"/>
      <c r="E113" s="140"/>
    </row>
    <row r="114" spans="1:8" ht="15" x14ac:dyDescent="0.25">
      <c r="A114" s="50" t="s">
        <v>149</v>
      </c>
      <c r="C114" s="141"/>
      <c r="E114" s="140"/>
    </row>
    <row r="115" spans="1:8" ht="15" x14ac:dyDescent="0.25">
      <c r="A115" s="50" t="s">
        <v>150</v>
      </c>
      <c r="C115" s="139"/>
      <c r="E115" s="140"/>
    </row>
    <row r="116" spans="1:8" ht="15" x14ac:dyDescent="0.25">
      <c r="A116" s="50" t="s">
        <v>151</v>
      </c>
      <c r="E116" s="140"/>
    </row>
    <row r="117" spans="1:8" ht="15" x14ac:dyDescent="0.25">
      <c r="A117" s="50" t="s">
        <v>152</v>
      </c>
      <c r="E117" s="140"/>
    </row>
    <row r="118" spans="1:8" ht="15" x14ac:dyDescent="0.25">
      <c r="A118" s="50" t="s">
        <v>153</v>
      </c>
    </row>
    <row r="119" spans="1:8" ht="15" x14ac:dyDescent="0.25">
      <c r="A119" s="50" t="s">
        <v>154</v>
      </c>
    </row>
    <row r="120" spans="1:8" x14ac:dyDescent="0.2">
      <c r="A120" s="127" t="s">
        <v>155</v>
      </c>
    </row>
    <row r="121" spans="1:8" ht="15" x14ac:dyDescent="0.25">
      <c r="G121" s="122"/>
      <c r="H121" s="1"/>
    </row>
    <row r="122" spans="1:8" ht="15" x14ac:dyDescent="0.25">
      <c r="G122" s="122"/>
      <c r="H122" s="1"/>
    </row>
    <row r="123" spans="1:8" ht="15" x14ac:dyDescent="0.25">
      <c r="G123" s="122"/>
      <c r="H123" s="1"/>
    </row>
    <row r="124" spans="1:8" ht="15" x14ac:dyDescent="0.25">
      <c r="G124" s="122"/>
      <c r="H124" s="1"/>
    </row>
    <row r="125" spans="1:8" ht="15" x14ac:dyDescent="0.25">
      <c r="G125" s="122"/>
      <c r="H125" s="1"/>
    </row>
    <row r="126" spans="1:8" ht="15" x14ac:dyDescent="0.25">
      <c r="G126" s="122"/>
      <c r="H126" s="1"/>
    </row>
    <row r="127" spans="1:8" ht="15" x14ac:dyDescent="0.25">
      <c r="G127" s="122"/>
      <c r="H127" s="1"/>
    </row>
    <row r="128" spans="1:8" ht="15" x14ac:dyDescent="0.25">
      <c r="G128" s="122"/>
      <c r="H128" s="1"/>
    </row>
    <row r="129" spans="7:8" ht="15" x14ac:dyDescent="0.25">
      <c r="G129" s="122"/>
      <c r="H129" s="1"/>
    </row>
    <row r="130" spans="7:8" ht="15" x14ac:dyDescent="0.25">
      <c r="G130" s="122"/>
      <c r="H130" s="1"/>
    </row>
    <row r="131" spans="7:8" ht="15" x14ac:dyDescent="0.25">
      <c r="G131" s="122"/>
      <c r="H131" s="1"/>
    </row>
    <row r="132" spans="7:8" ht="15" x14ac:dyDescent="0.25">
      <c r="G132" s="122"/>
      <c r="H132" s="1"/>
    </row>
    <row r="133" spans="7:8" ht="15" x14ac:dyDescent="0.25">
      <c r="G133" s="122"/>
      <c r="H133" s="1"/>
    </row>
    <row r="134" spans="7:8" ht="15" x14ac:dyDescent="0.25">
      <c r="G134" s="122"/>
      <c r="H134" s="1"/>
    </row>
    <row r="135" spans="7:8" ht="15" x14ac:dyDescent="0.25">
      <c r="G135" s="122"/>
      <c r="H135" s="1"/>
    </row>
    <row r="136" spans="7:8" ht="15" x14ac:dyDescent="0.25">
      <c r="G136" s="122"/>
      <c r="H136" s="1"/>
    </row>
    <row r="137" spans="7:8" ht="15" x14ac:dyDescent="0.25">
      <c r="G137" s="122"/>
      <c r="H137" s="1"/>
    </row>
    <row r="138" spans="7:8" ht="15" x14ac:dyDescent="0.25">
      <c r="G138" s="122"/>
    </row>
    <row r="139" spans="7:8" ht="15" x14ac:dyDescent="0.25">
      <c r="G139" s="122"/>
    </row>
  </sheetData>
  <mergeCells count="1">
    <mergeCell ref="C43:L43"/>
  </mergeCells>
  <pageMargins left="0.78740157480314965" right="0.51181102362204722" top="1.3385826771653544" bottom="0.78740157480314965" header="0.19685039370078741" footer="0.31496062992125984"/>
  <pageSetup paperSize="9" scale="55" orientation="landscape" r:id="rId1"/>
  <headerFooter>
    <oddHeader>&amp;C&amp;G</oddHeader>
    <oddFooter>&amp;R2</oddFooter>
  </headerFooter>
  <rowBreaks count="1" manualBreakCount="1">
    <brk id="46" min="1" max="18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0]!CopiarBalanço">
                <anchor moveWithCells="1" sizeWithCells="1">
                  <from>
                    <xdr:col>25</xdr:col>
                    <xdr:colOff>495300</xdr:colOff>
                    <xdr:row>5</xdr:row>
                    <xdr:rowOff>28575</xdr:rowOff>
                  </from>
                  <to>
                    <xdr:col>25</xdr:col>
                    <xdr:colOff>1533525</xdr:colOff>
                    <xdr:row>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D89"/>
  <sheetViews>
    <sheetView showGridLines="0" zoomScaleNormal="100" workbookViewId="0">
      <pane xSplit="5" ySplit="10" topLeftCell="F41" activePane="bottomRight" state="frozen"/>
      <selection activeCell="B1" sqref="B1"/>
      <selection pane="topRight" activeCell="F1" sqref="F1"/>
      <selection pane="bottomLeft" activeCell="B10" sqref="B10"/>
      <selection pane="bottomRight" activeCell="Z23" sqref="Z23"/>
    </sheetView>
  </sheetViews>
  <sheetFormatPr defaultRowHeight="15.75" x14ac:dyDescent="0.2"/>
  <cols>
    <col min="1" max="1" width="13.28515625" style="1" hidden="1" customWidth="1"/>
    <col min="2" max="2" width="37.7109375" style="1" customWidth="1"/>
    <col min="3" max="3" width="7.28515625" style="1" customWidth="1"/>
    <col min="4" max="4" width="4.42578125" style="1" customWidth="1"/>
    <col min="5" max="5" width="11.42578125" style="142" hidden="1" customWidth="1"/>
    <col min="6" max="6" width="11.42578125" style="3" customWidth="1"/>
    <col min="7" max="7" width="2.7109375" style="3" customWidth="1"/>
    <col min="8" max="8" width="10" style="3" customWidth="1"/>
    <col min="9" max="9" width="0.7109375" style="3" customWidth="1"/>
    <col min="10" max="10" width="0.42578125" style="3" customWidth="1"/>
    <col min="11" max="11" width="10.7109375" style="3" hidden="1" customWidth="1"/>
    <col min="12" max="12" width="3.7109375" style="3" hidden="1" customWidth="1"/>
    <col min="13" max="13" width="11.7109375" style="4" hidden="1" customWidth="1"/>
    <col min="14" max="14" width="0.5703125" style="4" hidden="1" customWidth="1"/>
    <col min="15" max="15" width="1.85546875" style="1" customWidth="1"/>
    <col min="16" max="16" width="9.85546875" style="1" customWidth="1"/>
    <col min="17" max="17" width="0.5703125" style="1" customWidth="1"/>
    <col min="18" max="18" width="10.140625" style="1" customWidth="1"/>
    <col min="19" max="19" width="19.28515625" style="1" customWidth="1"/>
    <col min="20" max="20" width="30.28515625" style="4" hidden="1" customWidth="1"/>
    <col min="21" max="21" width="9.140625" style="4" hidden="1" customWidth="1"/>
    <col min="22" max="22" width="22.85546875" style="1" hidden="1" customWidth="1"/>
    <col min="23" max="23" width="12.7109375" style="1" customWidth="1"/>
    <col min="24" max="24" width="12.7109375" style="1" hidden="1" customWidth="1"/>
    <col min="25" max="25" width="13.85546875" style="1" customWidth="1"/>
    <col min="26" max="26" width="13.42578125" style="1" bestFit="1" customWidth="1"/>
    <col min="27" max="27" width="12" style="1" bestFit="1" customWidth="1"/>
    <col min="28" max="28" width="16.5703125" style="1" customWidth="1"/>
    <col min="29" max="29" width="14.28515625" style="1" customWidth="1"/>
    <col min="30" max="16384" width="9.140625" style="1"/>
  </cols>
  <sheetData>
    <row r="1" spans="1:22" ht="3.75" customHeight="1" x14ac:dyDescent="0.2"/>
    <row r="2" spans="1:22" x14ac:dyDescent="0.2">
      <c r="B2" s="2" t="s">
        <v>0</v>
      </c>
      <c r="C2" s="2"/>
      <c r="D2" s="2"/>
      <c r="E2" s="143"/>
    </row>
    <row r="3" spans="1:22" x14ac:dyDescent="0.2">
      <c r="B3" s="144" t="s">
        <v>156</v>
      </c>
      <c r="C3" s="144"/>
      <c r="D3" s="144"/>
      <c r="E3" s="145"/>
    </row>
    <row r="4" spans="1:22" ht="3" customHeight="1" x14ac:dyDescent="0.2">
      <c r="B4" s="144"/>
      <c r="C4" s="144"/>
      <c r="D4" s="144"/>
      <c r="E4" s="145"/>
    </row>
    <row r="5" spans="1:22" ht="10.5" customHeight="1" x14ac:dyDescent="0.2">
      <c r="B5" s="2" t="s">
        <v>157</v>
      </c>
      <c r="C5" s="13"/>
      <c r="D5" s="13"/>
    </row>
    <row r="6" spans="1:22" s="4" customFormat="1" x14ac:dyDescent="0.2">
      <c r="B6" s="17" t="s">
        <v>2</v>
      </c>
      <c r="C6" s="18"/>
      <c r="D6" s="18"/>
      <c r="E6" s="146"/>
      <c r="F6" s="3"/>
      <c r="G6" s="3"/>
      <c r="H6" s="3"/>
      <c r="I6" s="3"/>
      <c r="J6" s="3"/>
      <c r="K6" s="3"/>
      <c r="L6" s="3"/>
    </row>
    <row r="7" spans="1:22" s="4" customFormat="1" x14ac:dyDescent="0.2">
      <c r="B7" s="18"/>
      <c r="C7" s="18"/>
      <c r="D7" s="18"/>
      <c r="E7" s="146"/>
      <c r="F7" s="3"/>
      <c r="G7" s="3"/>
      <c r="H7" s="3"/>
      <c r="I7" s="3"/>
      <c r="J7" s="3"/>
      <c r="K7" s="3"/>
      <c r="L7" s="3"/>
    </row>
    <row r="8" spans="1:22" s="4" customFormat="1" x14ac:dyDescent="0.2">
      <c r="B8" s="18"/>
      <c r="C8" s="18"/>
      <c r="D8" s="18"/>
      <c r="E8" s="146"/>
      <c r="F8" s="3"/>
      <c r="G8" s="3"/>
      <c r="H8" s="3"/>
      <c r="I8" s="3"/>
      <c r="J8" s="3"/>
      <c r="K8" s="3"/>
      <c r="L8" s="3"/>
    </row>
    <row r="9" spans="1:22" s="4" customFormat="1" x14ac:dyDescent="0.2">
      <c r="B9" s="144"/>
      <c r="C9" s="144"/>
      <c r="D9" s="144"/>
      <c r="E9" s="145"/>
      <c r="F9" s="100" t="s">
        <v>158</v>
      </c>
      <c r="G9" s="100"/>
      <c r="H9" s="100"/>
      <c r="I9" s="20"/>
      <c r="J9" s="20"/>
      <c r="K9" s="100" t="s">
        <v>158</v>
      </c>
      <c r="L9" s="100"/>
      <c r="M9" s="100"/>
      <c r="N9" s="20"/>
      <c r="P9" s="100" t="s">
        <v>159</v>
      </c>
      <c r="Q9" s="100"/>
      <c r="R9" s="100"/>
    </row>
    <row r="10" spans="1:22" x14ac:dyDescent="0.2">
      <c r="B10" s="2"/>
      <c r="C10" s="23" t="s">
        <v>5</v>
      </c>
      <c r="D10" s="2"/>
      <c r="E10" s="143"/>
      <c r="F10" s="147">
        <v>43830</v>
      </c>
      <c r="G10" s="148"/>
      <c r="H10" s="147">
        <v>43465</v>
      </c>
      <c r="I10" s="148"/>
      <c r="J10" s="148"/>
      <c r="K10" s="147">
        <v>43799</v>
      </c>
      <c r="L10" s="148"/>
      <c r="M10" s="147">
        <v>43434</v>
      </c>
      <c r="N10" s="148"/>
      <c r="P10" s="147">
        <f>F10</f>
        <v>43830</v>
      </c>
      <c r="Q10" s="148"/>
      <c r="R10" s="147">
        <f>H10</f>
        <v>43465</v>
      </c>
    </row>
    <row r="11" spans="1:22" ht="16.5" customHeight="1" x14ac:dyDescent="0.2">
      <c r="B11" s="2"/>
      <c r="C11" s="2"/>
      <c r="D11" s="2"/>
      <c r="E11" s="143"/>
      <c r="M11" s="3"/>
      <c r="N11" s="3"/>
      <c r="P11" s="3"/>
      <c r="R11" s="3"/>
    </row>
    <row r="12" spans="1:22" x14ac:dyDescent="0.2">
      <c r="B12" s="2" t="s">
        <v>160</v>
      </c>
      <c r="C12" s="23"/>
      <c r="D12" s="2"/>
      <c r="E12" s="143"/>
      <c r="F12" s="149">
        <f>SUM(F14:F17)</f>
        <v>265836.48865000001</v>
      </c>
      <c r="G12" s="150"/>
      <c r="H12" s="149">
        <f>SUM(H14:H18)</f>
        <v>233216.03718000001</v>
      </c>
      <c r="I12" s="151"/>
      <c r="J12" s="150"/>
      <c r="K12" s="149">
        <f>SUM(K14:K17)</f>
        <v>245853.42969999998</v>
      </c>
      <c r="L12" s="152"/>
      <c r="M12" s="149">
        <f>SUM(M14:M17)</f>
        <v>217177.22934000002</v>
      </c>
      <c r="N12" s="151"/>
      <c r="O12" s="2"/>
      <c r="P12" s="149">
        <f>SUM(P14:P17)</f>
        <v>19983.058950000035</v>
      </c>
      <c r="Q12" s="2"/>
      <c r="R12" s="149">
        <f>SUM(R14:R17)</f>
        <v>16038.648339999992</v>
      </c>
    </row>
    <row r="13" spans="1:22" x14ac:dyDescent="0.2">
      <c r="B13" s="2"/>
      <c r="C13" s="23"/>
      <c r="D13" s="2"/>
      <c r="E13" s="143"/>
      <c r="F13" s="151"/>
      <c r="G13" s="151"/>
      <c r="H13" s="151"/>
      <c r="I13" s="151"/>
      <c r="J13" s="151"/>
      <c r="K13" s="151"/>
      <c r="L13" s="152"/>
      <c r="M13" s="151"/>
      <c r="N13" s="151"/>
      <c r="O13" s="2"/>
      <c r="P13" s="151"/>
      <c r="Q13" s="2"/>
      <c r="R13" s="151"/>
    </row>
    <row r="14" spans="1:22" x14ac:dyDescent="0.2">
      <c r="A14" s="1" t="s">
        <v>161</v>
      </c>
      <c r="B14" s="1" t="s">
        <v>162</v>
      </c>
      <c r="C14" s="23"/>
      <c r="E14" s="153">
        <f>-VLOOKUP(A14,'[1]DEZ_19 ABERTO'!A6:I1009,9,0)</f>
        <v>198996101.37</v>
      </c>
      <c r="F14" s="154">
        <f>E14/1000</f>
        <v>198996.10137000002</v>
      </c>
      <c r="G14" s="5"/>
      <c r="H14" s="154">
        <v>172654.40387000001</v>
      </c>
      <c r="I14" s="4"/>
      <c r="J14" s="155"/>
      <c r="K14" s="40">
        <v>184150.39137999999</v>
      </c>
      <c r="L14" s="152"/>
      <c r="M14" s="156">
        <v>161246.38124000002</v>
      </c>
      <c r="N14" s="157"/>
      <c r="P14" s="156">
        <f>F14-K14</f>
        <v>14845.709990000032</v>
      </c>
      <c r="R14" s="156">
        <f>H14-M14</f>
        <v>11408.022629999992</v>
      </c>
      <c r="T14" s="158"/>
      <c r="U14" s="159"/>
    </row>
    <row r="15" spans="1:22" x14ac:dyDescent="0.2">
      <c r="A15" s="45" t="s">
        <v>163</v>
      </c>
      <c r="B15" s="1" t="s">
        <v>164</v>
      </c>
      <c r="C15" s="23"/>
      <c r="E15" s="153">
        <f>VLOOKUP(A15,'[1]DEZ_19 ABERTO'!A6:I1009,9,0)+VLOOKUP(A16,'[1]DEZ_19 ABERTO'!A6:I1009,9,0)</f>
        <v>-60524376.730000004</v>
      </c>
      <c r="F15" s="154">
        <f>-E15/1000</f>
        <v>60524.376730000004</v>
      </c>
      <c r="G15" s="5"/>
      <c r="H15" s="154">
        <v>52524.005250000002</v>
      </c>
      <c r="I15" s="4"/>
      <c r="J15" s="155"/>
      <c r="K15" s="40">
        <v>55894.851340000001</v>
      </c>
      <c r="L15" s="152"/>
      <c r="M15" s="156">
        <v>48400.126810000002</v>
      </c>
      <c r="N15" s="157"/>
      <c r="P15" s="156">
        <f>F15-K15</f>
        <v>4629.5253900000025</v>
      </c>
      <c r="R15" s="156">
        <f t="shared" ref="R15:R16" si="0">H15-M15</f>
        <v>4123.8784400000004</v>
      </c>
      <c r="T15" s="158"/>
      <c r="U15" s="159"/>
    </row>
    <row r="16" spans="1:22" x14ac:dyDescent="0.2">
      <c r="A16" s="45" t="s">
        <v>165</v>
      </c>
      <c r="B16" s="1" t="s">
        <v>166</v>
      </c>
      <c r="C16" s="160"/>
      <c r="E16" s="153">
        <f>VLOOKUP(A18,'[1]DEZ_19 ABERTO'!A6:I1009,9,0)+VLOOKUP(A19,'[1]DEZ_19 ABERTO'!A6:I1009,9,0)</f>
        <v>-6080967.2400000002</v>
      </c>
      <c r="F16" s="154">
        <f>-E16/1000</f>
        <v>6080.9672399999999</v>
      </c>
      <c r="G16" s="5"/>
      <c r="H16" s="154">
        <v>6080.9672399999999</v>
      </c>
      <c r="I16" s="4"/>
      <c r="J16" s="155"/>
      <c r="K16" s="40">
        <v>5574.219970000001</v>
      </c>
      <c r="L16" s="152"/>
      <c r="M16" s="156">
        <v>5574.219970000001</v>
      </c>
      <c r="N16" s="157"/>
      <c r="P16" s="156">
        <f>F16-K16</f>
        <v>506.74726999999893</v>
      </c>
      <c r="R16" s="156">
        <f t="shared" si="0"/>
        <v>506.74726999999893</v>
      </c>
      <c r="T16" s="158"/>
      <c r="U16" s="159"/>
      <c r="V16" s="161"/>
    </row>
    <row r="17" spans="1:27" x14ac:dyDescent="0.2">
      <c r="A17" s="123"/>
      <c r="B17" s="1" t="s">
        <v>167</v>
      </c>
      <c r="C17" s="23"/>
      <c r="E17" s="153">
        <f>VLOOKUP(A20,'[1]DEZ_19 ABERTO'!A6:I1009,9,0)</f>
        <v>-235043.31</v>
      </c>
      <c r="F17" s="154">
        <f>-E17/1000</f>
        <v>235.04330999999999</v>
      </c>
      <c r="G17" s="5"/>
      <c r="H17" s="40">
        <v>1956.6608200000001</v>
      </c>
      <c r="I17" s="4"/>
      <c r="J17" s="155"/>
      <c r="K17" s="40">
        <v>233.96701000000002</v>
      </c>
      <c r="L17" s="152"/>
      <c r="M17" s="40">
        <v>1956.5013200000001</v>
      </c>
      <c r="N17" s="162"/>
      <c r="P17" s="156">
        <f>F17-K17</f>
        <v>1.0762999999999749</v>
      </c>
      <c r="R17" s="156">
        <v>0</v>
      </c>
      <c r="T17" s="158"/>
      <c r="U17" s="159"/>
      <c r="V17" s="159"/>
    </row>
    <row r="18" spans="1:27" x14ac:dyDescent="0.2">
      <c r="A18" s="45" t="s">
        <v>168</v>
      </c>
      <c r="C18" s="23"/>
      <c r="E18" s="153"/>
      <c r="F18" s="163"/>
      <c r="G18" s="164"/>
      <c r="H18" s="165"/>
      <c r="I18" s="166"/>
      <c r="J18" s="167"/>
      <c r="K18" s="151"/>
      <c r="L18" s="152"/>
      <c r="M18" s="152"/>
      <c r="N18" s="156"/>
      <c r="P18" s="152"/>
      <c r="R18" s="152"/>
      <c r="T18" s="158"/>
      <c r="U18" s="159"/>
      <c r="V18" s="159"/>
    </row>
    <row r="19" spans="1:27" x14ac:dyDescent="0.2">
      <c r="A19" s="45" t="s">
        <v>169</v>
      </c>
      <c r="B19" s="2" t="s">
        <v>170</v>
      </c>
      <c r="C19" s="23"/>
      <c r="D19" s="2"/>
      <c r="E19" s="168"/>
      <c r="F19" s="169">
        <f>+F21</f>
        <v>-32989.973789999996</v>
      </c>
      <c r="G19" s="155"/>
      <c r="H19" s="169">
        <f>H21</f>
        <v>-28869.961480000002</v>
      </c>
      <c r="I19" s="170"/>
      <c r="J19" s="155"/>
      <c r="K19" s="169">
        <f>K21</f>
        <v>-30510.26946</v>
      </c>
      <c r="L19" s="171"/>
      <c r="M19" s="169">
        <f>M21</f>
        <v>-26889.773730000001</v>
      </c>
      <c r="N19" s="170"/>
      <c r="O19" s="2"/>
      <c r="P19" s="169">
        <f>+P21</f>
        <v>-2479.7043299999968</v>
      </c>
      <c r="Q19" s="2"/>
      <c r="R19" s="169">
        <f>H19-M19</f>
        <v>-1980.187750000001</v>
      </c>
      <c r="S19" s="15"/>
      <c r="T19" s="158"/>
      <c r="U19" s="159"/>
      <c r="V19" s="159"/>
    </row>
    <row r="20" spans="1:27" s="2" customFormat="1" x14ac:dyDescent="0.2">
      <c r="A20" s="172" t="s">
        <v>171</v>
      </c>
      <c r="B20" s="1"/>
      <c r="C20" s="23"/>
      <c r="D20" s="1"/>
      <c r="E20" s="153"/>
      <c r="F20" s="151"/>
      <c r="G20" s="173"/>
      <c r="H20" s="151"/>
      <c r="I20" s="151"/>
      <c r="J20" s="173"/>
      <c r="K20" s="151"/>
      <c r="L20" s="152"/>
      <c r="M20" s="152"/>
      <c r="N20" s="152"/>
      <c r="O20" s="1"/>
      <c r="P20" s="152"/>
      <c r="Q20" s="1"/>
      <c r="R20" s="152"/>
      <c r="T20" s="158"/>
      <c r="U20" s="159"/>
      <c r="V20" s="159"/>
    </row>
    <row r="21" spans="1:27" ht="12" customHeight="1" x14ac:dyDescent="0.2">
      <c r="A21" s="172" t="s">
        <v>172</v>
      </c>
      <c r="B21" s="1" t="s">
        <v>173</v>
      </c>
      <c r="C21" s="23"/>
      <c r="E21" s="153">
        <f>VLOOKUP(A22,'[1]DEZ_19 ABERTO'!A6:I1009,9,0)</f>
        <v>32989973.789999999</v>
      </c>
      <c r="F21" s="171">
        <f>-E21/1000</f>
        <v>-32989.973789999996</v>
      </c>
      <c r="G21" s="155"/>
      <c r="H21" s="171">
        <v>-28869.961480000002</v>
      </c>
      <c r="I21" s="171"/>
      <c r="J21" s="155"/>
      <c r="K21" s="40">
        <v>-30510.26946</v>
      </c>
      <c r="L21" s="152"/>
      <c r="M21" s="40">
        <v>-26889.773730000001</v>
      </c>
      <c r="N21" s="40"/>
      <c r="P21" s="40">
        <f>F21-K21</f>
        <v>-2479.7043299999968</v>
      </c>
      <c r="R21" s="40">
        <f>H21-M21</f>
        <v>-1980.187750000001</v>
      </c>
      <c r="S21" s="15"/>
      <c r="T21" s="158"/>
      <c r="U21" s="159"/>
      <c r="V21" s="159"/>
    </row>
    <row r="22" spans="1:27" x14ac:dyDescent="0.2">
      <c r="A22" s="1" t="s">
        <v>174</v>
      </c>
      <c r="C22" s="23"/>
      <c r="E22" s="153"/>
      <c r="F22" s="14"/>
      <c r="G22" s="14"/>
      <c r="H22" s="151"/>
      <c r="I22" s="151"/>
      <c r="J22" s="173"/>
      <c r="K22" s="14"/>
      <c r="L22" s="152"/>
      <c r="M22" s="152"/>
      <c r="N22" s="152"/>
      <c r="P22" s="152"/>
      <c r="R22" s="152"/>
      <c r="T22" s="158"/>
      <c r="U22" s="159"/>
      <c r="V22" s="159"/>
    </row>
    <row r="23" spans="1:27" x14ac:dyDescent="0.2">
      <c r="B23" s="2" t="s">
        <v>175</v>
      </c>
      <c r="C23" s="23">
        <v>7</v>
      </c>
      <c r="D23" s="2"/>
      <c r="E23" s="143"/>
      <c r="F23" s="149">
        <f>+F12+F19</f>
        <v>232846.51486000002</v>
      </c>
      <c r="G23" s="155"/>
      <c r="H23" s="149">
        <f>H12+H19</f>
        <v>204346.07570000002</v>
      </c>
      <c r="I23" s="151"/>
      <c r="J23" s="155"/>
      <c r="K23" s="149">
        <f>+K12+K19</f>
        <v>215343.16023999997</v>
      </c>
      <c r="L23" s="152"/>
      <c r="M23" s="149">
        <f>+M12+M19</f>
        <v>190287.45561</v>
      </c>
      <c r="N23" s="151"/>
      <c r="O23" s="2"/>
      <c r="P23" s="149">
        <f>+P12+P19</f>
        <v>17503.354620000038</v>
      </c>
      <c r="Q23" s="2"/>
      <c r="R23" s="149">
        <f>H23-M23</f>
        <v>14058.620090000011</v>
      </c>
      <c r="T23" s="161"/>
      <c r="U23" s="161"/>
      <c r="V23" s="159"/>
    </row>
    <row r="24" spans="1:27" s="2" customFormat="1" x14ac:dyDescent="0.2">
      <c r="B24" s="1"/>
      <c r="C24" s="23"/>
      <c r="D24" s="1"/>
      <c r="E24" s="142"/>
      <c r="F24" s="151"/>
      <c r="G24" s="173"/>
      <c r="H24" s="151"/>
      <c r="I24" s="151"/>
      <c r="J24" s="173"/>
      <c r="K24" s="151"/>
      <c r="L24" s="152"/>
      <c r="M24" s="152"/>
      <c r="N24" s="152"/>
      <c r="O24" s="1"/>
      <c r="P24" s="152"/>
      <c r="Q24" s="1"/>
      <c r="R24" s="152"/>
      <c r="T24" s="158"/>
      <c r="U24" s="159"/>
      <c r="V24" s="159"/>
      <c r="Z24" s="2" t="s">
        <v>176</v>
      </c>
    </row>
    <row r="25" spans="1:27" x14ac:dyDescent="0.2">
      <c r="A25" s="1" t="s">
        <v>177</v>
      </c>
      <c r="B25" s="2" t="s">
        <v>178</v>
      </c>
      <c r="C25" s="23">
        <v>8</v>
      </c>
      <c r="D25" s="2"/>
      <c r="E25" s="153">
        <f>VLOOKUP(A25,'[1]DEZ_19 ABERTO'!A6:I1009,9,0)</f>
        <v>61565394.259999998</v>
      </c>
      <c r="F25" s="171">
        <f>-E25/1000</f>
        <v>-61565.394260000001</v>
      </c>
      <c r="G25" s="155"/>
      <c r="H25" s="174">
        <v>-54052.389320000002</v>
      </c>
      <c r="I25" s="174"/>
      <c r="J25" s="155"/>
      <c r="K25" s="40">
        <v>-53603.329389999999</v>
      </c>
      <c r="L25" s="152"/>
      <c r="M25" s="40">
        <v>-48932.200189999996</v>
      </c>
      <c r="N25" s="40"/>
      <c r="P25" s="40">
        <f>F25-K25</f>
        <v>-7962.064870000002</v>
      </c>
      <c r="R25" s="40">
        <f>H25-M25</f>
        <v>-5120.1891300000061</v>
      </c>
      <c r="S25" s="15"/>
      <c r="T25" s="158"/>
      <c r="U25" s="159"/>
      <c r="V25" s="159"/>
    </row>
    <row r="26" spans="1:27" s="2" customFormat="1" x14ac:dyDescent="0.2">
      <c r="A26" t="s">
        <v>179</v>
      </c>
      <c r="B26" s="1"/>
      <c r="C26" s="23"/>
      <c r="D26" s="1"/>
      <c r="E26" s="142"/>
      <c r="F26" s="151"/>
      <c r="G26" s="173"/>
      <c r="H26" s="151"/>
      <c r="I26" s="151"/>
      <c r="J26" s="173"/>
      <c r="K26" s="151"/>
      <c r="L26" s="152"/>
      <c r="M26" s="152"/>
      <c r="N26" s="152"/>
      <c r="O26" s="1"/>
      <c r="P26" s="152"/>
      <c r="Q26" s="1"/>
      <c r="R26" s="152"/>
      <c r="T26" s="158"/>
      <c r="U26" s="159"/>
      <c r="V26" s="159"/>
      <c r="Y26" s="58"/>
    </row>
    <row r="27" spans="1:27" x14ac:dyDescent="0.2">
      <c r="B27" s="2" t="s">
        <v>180</v>
      </c>
      <c r="C27" s="23"/>
      <c r="D27" s="2"/>
      <c r="E27" s="143"/>
      <c r="F27" s="149">
        <f>+F23+F25</f>
        <v>171281.12060000002</v>
      </c>
      <c r="G27" s="155"/>
      <c r="H27" s="149">
        <f>+H23++H25</f>
        <v>150293.68638000003</v>
      </c>
      <c r="I27" s="151"/>
      <c r="J27" s="155"/>
      <c r="K27" s="149">
        <f>+K23+K25</f>
        <v>161739.83084999997</v>
      </c>
      <c r="L27" s="152"/>
      <c r="M27" s="149">
        <f>+M23+M25</f>
        <v>141355.25542</v>
      </c>
      <c r="N27" s="151"/>
      <c r="O27" s="2"/>
      <c r="P27" s="149">
        <f>+P23+P25</f>
        <v>9541.2897500000363</v>
      </c>
      <c r="Q27" s="2"/>
      <c r="R27" s="149">
        <f>+R23+R25</f>
        <v>8938.4309600000051</v>
      </c>
      <c r="S27" s="15"/>
      <c r="T27" s="158"/>
      <c r="U27" s="159"/>
      <c r="V27" s="159"/>
      <c r="Y27" s="15"/>
    </row>
    <row r="28" spans="1:27" s="2" customFormat="1" x14ac:dyDescent="0.2">
      <c r="B28" s="1"/>
      <c r="C28" s="23"/>
      <c r="D28" s="1"/>
      <c r="E28" s="142"/>
      <c r="F28" s="151"/>
      <c r="G28" s="173"/>
      <c r="H28" s="151"/>
      <c r="I28" s="151"/>
      <c r="J28" s="173"/>
      <c r="K28" s="151"/>
      <c r="L28" s="152"/>
      <c r="M28" s="152"/>
      <c r="N28" s="152"/>
      <c r="O28" s="1"/>
      <c r="P28" s="152"/>
      <c r="Q28" s="1"/>
      <c r="R28" s="152"/>
      <c r="T28" s="158"/>
      <c r="U28" s="159"/>
      <c r="V28" s="159"/>
    </row>
    <row r="29" spans="1:27" x14ac:dyDescent="0.2">
      <c r="B29" s="2" t="s">
        <v>181</v>
      </c>
      <c r="C29" s="23">
        <v>9</v>
      </c>
      <c r="D29" s="2"/>
      <c r="E29" s="143"/>
      <c r="F29" s="169">
        <f>+SUM(F31:F35)</f>
        <v>-56266.254160000004</v>
      </c>
      <c r="G29" s="155"/>
      <c r="H29" s="169">
        <f>SUM(H31:H35)</f>
        <v>-57050.476610000005</v>
      </c>
      <c r="I29" s="170"/>
      <c r="J29" s="155"/>
      <c r="K29" s="169">
        <f>+SUM(K31:K36)</f>
        <v>-51061.362000000001</v>
      </c>
      <c r="L29" s="171"/>
      <c r="M29" s="169">
        <f>+SUM(M31:M35)</f>
        <v>-52088.764450000017</v>
      </c>
      <c r="N29" s="170"/>
      <c r="O29" s="2"/>
      <c r="P29" s="169">
        <f>+SUM(P31:P36)</f>
        <v>-5204.8921600000067</v>
      </c>
      <c r="Q29" s="2"/>
      <c r="R29" s="169">
        <f>H29-M29</f>
        <v>-4961.7121599999882</v>
      </c>
      <c r="S29" s="15"/>
      <c r="T29" s="158"/>
      <c r="U29" s="159"/>
      <c r="V29" s="159"/>
    </row>
    <row r="30" spans="1:27" s="2" customFormat="1" x14ac:dyDescent="0.2">
      <c r="B30" s="1"/>
      <c r="C30" s="23"/>
      <c r="D30" s="1"/>
      <c r="E30" s="142"/>
      <c r="F30" s="151"/>
      <c r="G30" s="173"/>
      <c r="H30" s="151"/>
      <c r="I30" s="151"/>
      <c r="J30" s="173"/>
      <c r="K30" s="151"/>
      <c r="L30" s="152"/>
      <c r="M30" s="152"/>
      <c r="N30" s="152"/>
      <c r="O30" s="1"/>
      <c r="P30" s="152"/>
      <c r="Q30" s="1"/>
      <c r="R30" s="152"/>
      <c r="T30" s="158"/>
      <c r="U30" s="159"/>
      <c r="V30" s="159"/>
    </row>
    <row r="31" spans="1:27" x14ac:dyDescent="0.2">
      <c r="A31" s="123" t="s">
        <v>182</v>
      </c>
      <c r="B31" s="1" t="s">
        <v>183</v>
      </c>
      <c r="C31" s="23"/>
      <c r="E31" s="175">
        <f>VLOOKUP(A31,'[1]DEZ_19 ABERTO'!A6:I1009,9,0)</f>
        <v>39641071.090000004</v>
      </c>
      <c r="F31" s="171">
        <f>-E31/1000</f>
        <v>-39641.071090000005</v>
      </c>
      <c r="G31" s="155"/>
      <c r="H31" s="40">
        <v>-39383.626530000001</v>
      </c>
      <c r="I31" s="40"/>
      <c r="J31" s="155"/>
      <c r="K31" s="40">
        <v>-35975.932679999998</v>
      </c>
      <c r="L31" s="152"/>
      <c r="M31" s="40">
        <v>-36274.833250000003</v>
      </c>
      <c r="N31" s="40"/>
      <c r="P31" s="40">
        <f>F31-K31</f>
        <v>-3665.1384100000068</v>
      </c>
      <c r="R31" s="40">
        <f>H31-M31</f>
        <v>-3108.793279999998</v>
      </c>
      <c r="S31" s="11"/>
      <c r="T31" s="158"/>
      <c r="U31" s="159"/>
      <c r="V31" s="159"/>
      <c r="Z31" s="156"/>
    </row>
    <row r="32" spans="1:27" x14ac:dyDescent="0.2">
      <c r="A32" s="123" t="s">
        <v>184</v>
      </c>
      <c r="B32" s="1" t="s">
        <v>185</v>
      </c>
      <c r="C32" s="23"/>
      <c r="E32" s="175">
        <f>(VLOOKUP(A33,'[1]DEZ_19 ABERTO'!A6:I1009,9,0))</f>
        <v>14678328.01</v>
      </c>
      <c r="F32" s="171">
        <f>-E32/1000</f>
        <v>-14678.328009999999</v>
      </c>
      <c r="G32" s="155"/>
      <c r="H32" s="40">
        <v>-17181.407830000004</v>
      </c>
      <c r="I32" s="40"/>
      <c r="J32" s="155"/>
      <c r="K32" s="40">
        <v>-13433.012849999999</v>
      </c>
      <c r="L32" s="152"/>
      <c r="M32" s="40">
        <v>-15731.279610000001</v>
      </c>
      <c r="N32" s="40"/>
      <c r="P32" s="40">
        <f>F32-K32</f>
        <v>-1245.3151600000001</v>
      </c>
      <c r="R32" s="40">
        <f>H32-M32</f>
        <v>-1450.1282200000023</v>
      </c>
      <c r="S32" s="15"/>
      <c r="T32" s="158"/>
      <c r="U32" s="159"/>
      <c r="V32" s="159"/>
      <c r="Z32" s="16"/>
      <c r="AA32" s="16"/>
    </row>
    <row r="33" spans="1:30" x14ac:dyDescent="0.2">
      <c r="A33" s="80" t="s">
        <v>186</v>
      </c>
      <c r="B33" s="1" t="s">
        <v>187</v>
      </c>
      <c r="C33" s="23"/>
      <c r="E33" s="175">
        <f>VLOOKUP(A37,'[1]DEZ_19 ABERTO'!A6:I1009,9,0)</f>
        <v>332388.86</v>
      </c>
      <c r="F33" s="171">
        <f>-E33/1000</f>
        <v>-332.38885999999997</v>
      </c>
      <c r="G33" s="155"/>
      <c r="H33" s="40">
        <v>-277.22318000000001</v>
      </c>
      <c r="I33" s="40"/>
      <c r="J33" s="155"/>
      <c r="K33" s="40">
        <v>-309.39996000000002</v>
      </c>
      <c r="L33" s="152"/>
      <c r="M33" s="40">
        <v>-249.11593999999999</v>
      </c>
      <c r="N33" s="40"/>
      <c r="P33" s="40">
        <f>F33-K33</f>
        <v>-22.988899999999944</v>
      </c>
      <c r="R33" s="40">
        <f>H33-M33</f>
        <v>-28.107240000000019</v>
      </c>
      <c r="S33" s="15"/>
      <c r="T33" s="158"/>
      <c r="U33" s="159"/>
      <c r="V33" s="159"/>
      <c r="AB33" s="16"/>
    </row>
    <row r="34" spans="1:30" x14ac:dyDescent="0.2">
      <c r="B34" s="1" t="s">
        <v>188</v>
      </c>
      <c r="C34" s="23"/>
      <c r="E34" s="153">
        <f>IFERROR(VLOOKUP(A38,'[1]DEZ_19 ABERTO'!A6:I1009,9,0),0)</f>
        <v>-308212.11</v>
      </c>
      <c r="F34" s="171">
        <f>-E34/1000</f>
        <v>308.21211</v>
      </c>
      <c r="G34" s="155"/>
      <c r="H34" s="40">
        <v>-85.782479999999993</v>
      </c>
      <c r="I34" s="40"/>
      <c r="J34" s="155"/>
      <c r="K34" s="40">
        <v>195.34352999999999</v>
      </c>
      <c r="L34" s="152"/>
      <c r="M34" s="40">
        <v>277.21752000000004</v>
      </c>
      <c r="N34" s="40"/>
      <c r="P34" s="40">
        <f>F34-K34</f>
        <v>112.86858000000001</v>
      </c>
      <c r="R34" s="40">
        <f>H34-M34</f>
        <v>-363</v>
      </c>
      <c r="S34" s="15"/>
      <c r="T34" s="158"/>
      <c r="U34" s="159"/>
      <c r="V34" s="159"/>
      <c r="W34" s="155"/>
      <c r="AD34" s="11"/>
    </row>
    <row r="35" spans="1:30" x14ac:dyDescent="0.2">
      <c r="B35" s="1" t="s">
        <v>189</v>
      </c>
      <c r="C35" s="23"/>
      <c r="E35" s="153">
        <f>IFERROR(VLOOKUP(A39,'[1]DEZ_19 ABERTO'!A6:I1009,9,0),)+IFERROR(VLOOKUP(A51,'[1]DEZ_19 ABERTO'!A6:I1009,9,0),)+IFERROR(VLOOKUP(A52,'[1]DEZ_19 ABERTO'!A6:I1009,9,0),)+IFERROR(VLOOKUP(A53,'[1]DEZ_19 ABERTO'!A6:I1009,9,0),)+IFERROR(VLOOKUP(A54,'[1]DEZ_19 ABERTO'!A6:I1009,9,0),)+IFERROR(VLOOKUP(A55,'[1]DEZ_19 ABERTO'!A6:I1009,9,0),)+IFERROR(VLOOKUP(A56,'[1]DEZ_19 ABERTO'!A6:I1009,9,0),)</f>
        <v>1922678.31</v>
      </c>
      <c r="F35" s="171">
        <f>-E35/1000</f>
        <v>-1922.67831</v>
      </c>
      <c r="G35" s="155"/>
      <c r="H35" s="40">
        <v>-122.43659000000002</v>
      </c>
      <c r="I35" s="40"/>
      <c r="J35" s="155"/>
      <c r="K35" s="40">
        <v>-1538.36004</v>
      </c>
      <c r="L35" s="152"/>
      <c r="M35" s="40">
        <v>-110.75316999999998</v>
      </c>
      <c r="N35" s="40"/>
      <c r="P35" s="40">
        <f>F35-K35</f>
        <v>-384.31826999999998</v>
      </c>
      <c r="R35" s="40">
        <f>H35-M35</f>
        <v>-11.683420000000041</v>
      </c>
      <c r="S35" s="15"/>
      <c r="T35" s="158"/>
      <c r="U35" s="159"/>
      <c r="V35" s="176"/>
      <c r="W35" s="155"/>
      <c r="AB35" s="11"/>
      <c r="AD35" s="11"/>
    </row>
    <row r="36" spans="1:30" ht="12.75" customHeight="1" x14ac:dyDescent="0.2">
      <c r="B36" s="2"/>
      <c r="C36" s="23"/>
      <c r="D36" s="2"/>
      <c r="E36" s="143"/>
      <c r="F36" s="171"/>
      <c r="G36" s="1"/>
      <c r="H36" s="177"/>
      <c r="I36" s="177"/>
      <c r="J36" s="171"/>
      <c r="K36" s="15"/>
      <c r="L36" s="171"/>
      <c r="M36" s="14"/>
      <c r="N36" s="14"/>
      <c r="P36" s="171"/>
      <c r="R36" s="171"/>
      <c r="T36" s="158"/>
      <c r="U36" s="159"/>
      <c r="V36" s="176"/>
      <c r="W36" s="155"/>
      <c r="AD36" s="11"/>
    </row>
    <row r="37" spans="1:30" x14ac:dyDescent="0.2">
      <c r="A37" s="1" t="s">
        <v>190</v>
      </c>
      <c r="B37" s="2" t="s">
        <v>191</v>
      </c>
      <c r="C37" s="23"/>
      <c r="D37" s="2"/>
      <c r="E37" s="153">
        <f>VLOOKUP(A42,'[1]DEZ_19 ABERTO'!A6:I1009,9,0)</f>
        <v>5950905.46</v>
      </c>
      <c r="F37" s="169">
        <f>-E37/1000</f>
        <v>-5950.9054599999999</v>
      </c>
      <c r="G37" s="155"/>
      <c r="H37" s="169">
        <v>-3571.5062000000003</v>
      </c>
      <c r="I37" s="170"/>
      <c r="J37" s="155"/>
      <c r="K37" s="178">
        <v>-4893.5847999999996</v>
      </c>
      <c r="L37" s="152"/>
      <c r="M37" s="179">
        <v>-3263.2127799999998</v>
      </c>
      <c r="N37" s="21"/>
      <c r="P37" s="178">
        <f>F37-K37</f>
        <v>-1057.3206600000003</v>
      </c>
      <c r="R37" s="178">
        <f>H37-M37</f>
        <v>-308.29342000000042</v>
      </c>
      <c r="T37" s="158"/>
      <c r="U37" s="159"/>
      <c r="AB37" s="156"/>
      <c r="AC37" s="11"/>
      <c r="AD37" s="11"/>
    </row>
    <row r="38" spans="1:30" s="2" customFormat="1" x14ac:dyDescent="0.2">
      <c r="A38" s="180" t="s">
        <v>192</v>
      </c>
      <c r="B38" s="1"/>
      <c r="C38" s="23"/>
      <c r="D38" s="1"/>
      <c r="E38" s="142"/>
      <c r="F38" s="166"/>
      <c r="G38" s="167"/>
      <c r="H38" s="166"/>
      <c r="I38" s="166"/>
      <c r="J38" s="167"/>
      <c r="K38" s="166"/>
      <c r="L38" s="152"/>
      <c r="M38" s="156"/>
      <c r="N38" s="156"/>
      <c r="O38" s="1"/>
      <c r="P38" s="156"/>
      <c r="Q38" s="1"/>
      <c r="R38" s="156"/>
      <c r="T38" s="158"/>
      <c r="U38" s="159"/>
      <c r="AC38" s="166"/>
    </row>
    <row r="39" spans="1:30" x14ac:dyDescent="0.2">
      <c r="A39" s="181" t="s">
        <v>193</v>
      </c>
      <c r="B39" s="2" t="s">
        <v>194</v>
      </c>
      <c r="C39" s="23"/>
      <c r="D39" s="2"/>
      <c r="E39" s="143"/>
      <c r="F39" s="149">
        <f>SUM(F41:F42)</f>
        <v>-25205.610270000001</v>
      </c>
      <c r="G39" s="155"/>
      <c r="H39" s="149">
        <f>SUM(H41:H42)</f>
        <v>-11773.449259999999</v>
      </c>
      <c r="I39" s="151"/>
      <c r="J39" s="155"/>
      <c r="K39" s="149">
        <f>SUM(K41:K42)</f>
        <v>-23319.569809999997</v>
      </c>
      <c r="L39" s="152"/>
      <c r="M39" s="149">
        <f>SUM(M41:M42)</f>
        <v>-9529.3876799999998</v>
      </c>
      <c r="N39" s="151"/>
      <c r="O39" s="2"/>
      <c r="P39" s="149">
        <f>SUM(P41:P42)</f>
        <v>-1886.0404600000024</v>
      </c>
      <c r="Q39" s="2"/>
      <c r="R39" s="149">
        <f>H39-M39</f>
        <v>-2244.0615799999996</v>
      </c>
      <c r="T39" s="158"/>
      <c r="U39" s="159"/>
      <c r="AB39" s="182"/>
      <c r="AC39" s="15"/>
      <c r="AD39" s="11"/>
    </row>
    <row r="40" spans="1:30" s="2" customFormat="1" x14ac:dyDescent="0.2">
      <c r="A40" s="183" t="s">
        <v>195</v>
      </c>
      <c r="B40" s="1"/>
      <c r="C40" s="23"/>
      <c r="D40" s="1"/>
      <c r="E40" s="142"/>
      <c r="F40" s="151"/>
      <c r="G40" s="173"/>
      <c r="H40" s="151"/>
      <c r="I40" s="151"/>
      <c r="J40" s="173"/>
      <c r="K40" s="151"/>
      <c r="L40" s="152"/>
      <c r="M40" s="152"/>
      <c r="N40" s="152"/>
      <c r="O40" s="1"/>
      <c r="P40" s="152"/>
      <c r="Q40" s="1"/>
      <c r="R40" s="152"/>
      <c r="T40" s="158"/>
      <c r="U40" s="159"/>
    </row>
    <row r="41" spans="1:30" x14ac:dyDescent="0.2">
      <c r="A41" s="183" t="s">
        <v>196</v>
      </c>
      <c r="B41" s="1" t="s">
        <v>197</v>
      </c>
      <c r="C41" s="23"/>
      <c r="E41" s="153">
        <f>VLOOKUP(A43,'[1]DEZ_19 ABERTO'!A6:I1009,9,0)</f>
        <v>-3444556.46</v>
      </c>
      <c r="F41" s="171">
        <f>-E41/1000</f>
        <v>3444.5564599999998</v>
      </c>
      <c r="G41" s="155"/>
      <c r="H41" s="40">
        <v>12229.197340000001</v>
      </c>
      <c r="I41" s="40"/>
      <c r="J41" s="155"/>
      <c r="K41" s="40">
        <v>3112.6484100000002</v>
      </c>
      <c r="L41" s="152"/>
      <c r="M41" s="49">
        <v>12161.373039999999</v>
      </c>
      <c r="N41" s="49"/>
      <c r="P41" s="40">
        <f>F41-K41</f>
        <v>331.90804999999955</v>
      </c>
      <c r="R41" s="40">
        <f>H41-M41</f>
        <v>67.82430000000204</v>
      </c>
      <c r="S41" s="15"/>
      <c r="T41" s="158"/>
      <c r="U41" s="159"/>
      <c r="W41" s="184"/>
      <c r="X41" s="184"/>
    </row>
    <row r="42" spans="1:30" x14ac:dyDescent="0.2">
      <c r="A42" s="2" t="s">
        <v>198</v>
      </c>
      <c r="B42" s="1" t="s">
        <v>199</v>
      </c>
      <c r="C42" s="23"/>
      <c r="E42" s="153">
        <f>VLOOKUP(A44,'[1]DEZ_19 ABERTO'!A6:I1009,9,0)</f>
        <v>28650166.73</v>
      </c>
      <c r="F42" s="171">
        <f>-E42/1000</f>
        <v>-28650.166730000001</v>
      </c>
      <c r="G42" s="155"/>
      <c r="H42" s="40">
        <v>-24002.6466</v>
      </c>
      <c r="I42" s="40"/>
      <c r="J42" s="155"/>
      <c r="K42" s="40">
        <v>-26432.218219999999</v>
      </c>
      <c r="L42" s="152"/>
      <c r="M42" s="49">
        <v>-21690.760719999998</v>
      </c>
      <c r="N42" s="49"/>
      <c r="P42" s="40">
        <f>F42-K42</f>
        <v>-2217.948510000002</v>
      </c>
      <c r="R42" s="40">
        <f>H42-M42</f>
        <v>-2311.8858800000016</v>
      </c>
      <c r="S42" s="15"/>
      <c r="T42" s="185" t="s">
        <v>200</v>
      </c>
      <c r="V42" s="185" t="s">
        <v>201</v>
      </c>
    </row>
    <row r="43" spans="1:30" ht="12.75" customHeight="1" x14ac:dyDescent="0.2">
      <c r="A43" s="186" t="s">
        <v>202</v>
      </c>
      <c r="C43" s="23"/>
      <c r="E43" s="153"/>
      <c r="F43" s="151"/>
      <c r="G43" s="173"/>
      <c r="H43" s="151"/>
      <c r="I43" s="151"/>
      <c r="J43" s="173"/>
      <c r="K43" s="151"/>
      <c r="L43" s="152"/>
      <c r="M43" s="152"/>
      <c r="N43" s="152"/>
      <c r="P43" s="152"/>
      <c r="R43" s="152"/>
      <c r="T43" s="4" t="s">
        <v>203</v>
      </c>
      <c r="U43" s="40">
        <f>F51</f>
        <v>56818.33617000001</v>
      </c>
      <c r="V43" s="15">
        <f>U43</f>
        <v>56818.33617000001</v>
      </c>
      <c r="AB43" s="11"/>
    </row>
    <row r="44" spans="1:30" x14ac:dyDescent="0.2">
      <c r="A44" s="1" t="s">
        <v>204</v>
      </c>
      <c r="B44" s="2" t="s">
        <v>205</v>
      </c>
      <c r="C44" s="23"/>
      <c r="D44" s="2"/>
      <c r="E44" s="168"/>
      <c r="F44" s="149">
        <f>+F27+F29+F39+F37</f>
        <v>83858.350710000013</v>
      </c>
      <c r="G44" s="155"/>
      <c r="H44" s="149">
        <f>H27+H29+H37+H39</f>
        <v>77898.254310000018</v>
      </c>
      <c r="I44" s="151"/>
      <c r="J44" s="155"/>
      <c r="K44" s="149">
        <f>+K27+K29+K39+K37</f>
        <v>82465.314239999978</v>
      </c>
      <c r="L44" s="152"/>
      <c r="M44" s="149">
        <f>+M27+M29+M39+M37</f>
        <v>76473.890509999983</v>
      </c>
      <c r="N44" s="151"/>
      <c r="O44" s="2"/>
      <c r="P44" s="149">
        <f>F44-K44</f>
        <v>1393.0364700000355</v>
      </c>
      <c r="Q44" s="2"/>
      <c r="R44" s="149">
        <f>+R27+R29+R39+R37</f>
        <v>1424.3638000000169</v>
      </c>
      <c r="T44" s="4" t="s">
        <v>206</v>
      </c>
      <c r="U44" s="152">
        <v>23625.708859999999</v>
      </c>
      <c r="V44" s="152">
        <f>U44</f>
        <v>23625.708859999999</v>
      </c>
      <c r="X44" s="187" t="s">
        <v>120</v>
      </c>
      <c r="AB44" s="11"/>
    </row>
    <row r="45" spans="1:30" s="2" customFormat="1" x14ac:dyDescent="0.2">
      <c r="A45" s="188"/>
      <c r="B45" s="1"/>
      <c r="C45" s="23"/>
      <c r="D45" s="1"/>
      <c r="E45" s="153"/>
      <c r="F45" s="166"/>
      <c r="G45" s="167"/>
      <c r="H45" s="166"/>
      <c r="I45" s="166"/>
      <c r="J45" s="167"/>
      <c r="K45" s="166"/>
      <c r="L45" s="152"/>
      <c r="M45" s="156"/>
      <c r="N45" s="156"/>
      <c r="O45" s="1"/>
      <c r="P45" s="156"/>
      <c r="Q45" s="1"/>
      <c r="R45" s="156"/>
      <c r="T45" s="189" t="s">
        <v>207</v>
      </c>
      <c r="U45" s="14">
        <f>U43+U44</f>
        <v>80444.045030000008</v>
      </c>
      <c r="V45" s="151">
        <f>SUM(V43:V44)</f>
        <v>80444.045030000008</v>
      </c>
      <c r="AB45" s="166"/>
    </row>
    <row r="46" spans="1:30" x14ac:dyDescent="0.2">
      <c r="A46" s="190" t="s">
        <v>192</v>
      </c>
      <c r="B46" s="2" t="s">
        <v>208</v>
      </c>
      <c r="C46" s="23">
        <v>10</v>
      </c>
      <c r="D46" s="2"/>
      <c r="E46" s="168"/>
      <c r="F46" s="169">
        <f>+SUM(F47:F49)</f>
        <v>-27040.014540000004</v>
      </c>
      <c r="G46" s="155"/>
      <c r="H46" s="169">
        <f>SUM(H47:H49)</f>
        <v>-16110.549659999999</v>
      </c>
      <c r="I46" s="170"/>
      <c r="J46" s="155"/>
      <c r="K46" s="169">
        <f>+SUM(K47:K49)</f>
        <v>-26536.783470000002</v>
      </c>
      <c r="L46" s="171"/>
      <c r="M46" s="169">
        <f>+SUM(M47:M49)</f>
        <v>-15672.222279999998</v>
      </c>
      <c r="N46" s="170"/>
      <c r="O46" s="2"/>
      <c r="P46" s="169">
        <f>+SUM(P47:P49)</f>
        <v>-503.23107000000164</v>
      </c>
      <c r="Q46" s="2"/>
      <c r="R46" s="169">
        <f>H46-M46</f>
        <v>-438.32738000000063</v>
      </c>
      <c r="S46" s="15"/>
      <c r="T46" s="4" t="s">
        <v>209</v>
      </c>
      <c r="U46" s="40">
        <f>U45/2</f>
        <v>40222.022515000004</v>
      </c>
      <c r="V46" s="152">
        <f>V44*2</f>
        <v>47251.417719999998</v>
      </c>
      <c r="W46" s="11"/>
      <c r="AB46" s="191"/>
    </row>
    <row r="47" spans="1:30" x14ac:dyDescent="0.2">
      <c r="A47" s="192"/>
      <c r="B47" s="1" t="s">
        <v>210</v>
      </c>
      <c r="C47" s="23"/>
      <c r="E47" s="153">
        <f>VLOOKUP(A48,'[1]DEZ_19 ABERTO'!A6:I1009,9,0)</f>
        <v>7644199.5800000001</v>
      </c>
      <c r="F47" s="171">
        <f>-E47/1000</f>
        <v>-7644.1995800000004</v>
      </c>
      <c r="G47" s="155"/>
      <c r="H47" s="40">
        <v>-7162.9364999999998</v>
      </c>
      <c r="I47" s="40"/>
      <c r="J47" s="155"/>
      <c r="K47" s="40">
        <v>-7508.0594700000001</v>
      </c>
      <c r="L47" s="152"/>
      <c r="M47" s="40">
        <v>-7002.0737499999996</v>
      </c>
      <c r="N47" s="40"/>
      <c r="P47" s="40">
        <f>F47-K47</f>
        <v>-136.14011000000028</v>
      </c>
      <c r="R47" s="40">
        <f>H47-M47</f>
        <v>-160.86275000000023</v>
      </c>
      <c r="S47" s="15"/>
      <c r="T47" s="4" t="s">
        <v>211</v>
      </c>
      <c r="U47" s="40">
        <f>U46-U44</f>
        <v>16596.313655000005</v>
      </c>
      <c r="V47" s="152">
        <f>V45-V46</f>
        <v>33192.627310000011</v>
      </c>
      <c r="Z47" s="193"/>
      <c r="AB47" s="15"/>
    </row>
    <row r="48" spans="1:30" x14ac:dyDescent="0.2">
      <c r="A48" s="194" t="s">
        <v>212</v>
      </c>
      <c r="B48" s="1" t="s">
        <v>213</v>
      </c>
      <c r="C48" s="23"/>
      <c r="E48" s="153">
        <f>VLOOKUP(A49,'[1]DEZ_19 ABERTO'!A6:I1009,9,0)</f>
        <v>20700274.41</v>
      </c>
      <c r="F48" s="171">
        <f>-E48/1000</f>
        <v>-20700.274410000002</v>
      </c>
      <c r="G48" s="155"/>
      <c r="H48" s="40">
        <v>-19395.51672</v>
      </c>
      <c r="I48" s="40"/>
      <c r="J48" s="155"/>
      <c r="K48" s="40">
        <v>-20333.18345</v>
      </c>
      <c r="L48" s="152"/>
      <c r="M48" s="40">
        <v>-18961.399949999999</v>
      </c>
      <c r="N48" s="40"/>
      <c r="P48" s="40">
        <f>F48-K48</f>
        <v>-367.09096000000136</v>
      </c>
      <c r="R48" s="40">
        <f>H48-M48</f>
        <v>-434.11677000000054</v>
      </c>
      <c r="S48" s="15"/>
      <c r="Z48" s="15"/>
      <c r="AB48" s="11"/>
    </row>
    <row r="49" spans="1:28" x14ac:dyDescent="0.2">
      <c r="A49" s="1" t="s">
        <v>214</v>
      </c>
      <c r="B49" s="1" t="s">
        <v>215</v>
      </c>
      <c r="C49" s="23"/>
      <c r="E49" s="153">
        <f>VLOOKUP(A50,'[1]DEZ_19 ABERTO'!A6:I1009,9,0)</f>
        <v>-1304459.45</v>
      </c>
      <c r="F49" s="195">
        <f>-E49/1000</f>
        <v>1304.4594500000001</v>
      </c>
      <c r="G49" s="155"/>
      <c r="H49" s="56">
        <v>10447.903560000001</v>
      </c>
      <c r="I49" s="40"/>
      <c r="J49" s="155"/>
      <c r="K49" s="56">
        <v>1304.4594500000001</v>
      </c>
      <c r="L49" s="40"/>
      <c r="M49" s="56">
        <v>10291.251420000001</v>
      </c>
      <c r="N49" s="40"/>
      <c r="P49" s="56">
        <f>F49-K49</f>
        <v>0</v>
      </c>
      <c r="R49" s="56">
        <f>H49-M49</f>
        <v>156.65214000000014</v>
      </c>
      <c r="S49" s="15"/>
      <c r="V49" s="11"/>
      <c r="Z49" s="72"/>
      <c r="AB49" s="196"/>
    </row>
    <row r="50" spans="1:28" x14ac:dyDescent="0.2">
      <c r="A50" s="1" t="s">
        <v>216</v>
      </c>
      <c r="C50" s="23"/>
      <c r="F50" s="151"/>
      <c r="G50" s="173"/>
      <c r="H50" s="151"/>
      <c r="I50" s="151"/>
      <c r="J50" s="173"/>
      <c r="K50" s="151"/>
      <c r="L50" s="152"/>
      <c r="M50" s="152"/>
      <c r="N50" s="152"/>
      <c r="P50" s="152"/>
      <c r="R50" s="152"/>
      <c r="AB50" s="11"/>
    </row>
    <row r="51" spans="1:28" ht="16.5" thickBot="1" x14ac:dyDescent="0.25">
      <c r="A51" s="181" t="s">
        <v>217</v>
      </c>
      <c r="B51" s="2" t="s">
        <v>57</v>
      </c>
      <c r="C51" s="23"/>
      <c r="D51" s="2"/>
      <c r="E51" s="143"/>
      <c r="F51" s="197">
        <f>(F44+F46)</f>
        <v>56818.33617000001</v>
      </c>
      <c r="G51" s="155"/>
      <c r="H51" s="197">
        <f>SUM(H44+H46)</f>
        <v>61787.704650000022</v>
      </c>
      <c r="I51" s="151"/>
      <c r="J51" s="155"/>
      <c r="K51" s="197">
        <f>+K44+K46</f>
        <v>55928.530769999976</v>
      </c>
      <c r="L51" s="152"/>
      <c r="M51" s="197">
        <f>+M44+M46</f>
        <v>60801.668229999981</v>
      </c>
      <c r="N51" s="151"/>
      <c r="O51" s="2"/>
      <c r="P51" s="197">
        <f>+P44+P46</f>
        <v>889.80540000003384</v>
      </c>
      <c r="Q51" s="2"/>
      <c r="R51" s="197">
        <f>+R44+R46</f>
        <v>986.03642000001628</v>
      </c>
      <c r="T51" s="185" t="s">
        <v>218</v>
      </c>
      <c r="V51" s="185" t="s">
        <v>201</v>
      </c>
      <c r="AA51" s="11"/>
    </row>
    <row r="52" spans="1:28" s="2" customFormat="1" ht="16.5" thickTop="1" x14ac:dyDescent="0.25">
      <c r="A52" s="198" t="s">
        <v>195</v>
      </c>
      <c r="B52" s="1"/>
      <c r="C52" s="1"/>
      <c r="D52" s="1"/>
      <c r="E52" s="142"/>
      <c r="F52" s="199"/>
      <c r="G52" s="199"/>
      <c r="H52" s="199"/>
      <c r="I52" s="199"/>
      <c r="J52" s="199"/>
      <c r="K52" s="199"/>
      <c r="L52" s="199"/>
      <c r="M52" s="162"/>
      <c r="N52" s="162"/>
      <c r="T52" s="162" t="s">
        <v>219</v>
      </c>
      <c r="U52" s="200">
        <v>39785</v>
      </c>
      <c r="V52" s="15">
        <f>U52</f>
        <v>39785</v>
      </c>
      <c r="Z52" s="201"/>
      <c r="AA52" s="166"/>
    </row>
    <row r="53" spans="1:28" ht="15" x14ac:dyDescent="0.25">
      <c r="A53" s="198" t="s">
        <v>220</v>
      </c>
      <c r="B53" s="1" t="s">
        <v>66</v>
      </c>
      <c r="E53" s="202"/>
      <c r="F53" s="199"/>
      <c r="G53" s="199"/>
      <c r="H53" s="203"/>
      <c r="I53" s="203"/>
      <c r="J53" s="199"/>
      <c r="K53" s="199"/>
      <c r="M53" s="162"/>
      <c r="N53" s="162"/>
      <c r="T53" s="204" t="s">
        <v>221</v>
      </c>
      <c r="U53" s="152">
        <f>F44</f>
        <v>83858.350710000013</v>
      </c>
      <c r="V53" s="15">
        <f>U53</f>
        <v>83858.350710000013</v>
      </c>
      <c r="Z53" s="205"/>
      <c r="AA53" s="15"/>
      <c r="AB53" s="11"/>
    </row>
    <row r="54" spans="1:28" ht="27" customHeight="1" x14ac:dyDescent="0.2">
      <c r="A54" s="181" t="s">
        <v>222</v>
      </c>
      <c r="E54" s="206"/>
      <c r="F54" s="199"/>
      <c r="G54" s="199"/>
      <c r="H54" s="199"/>
      <c r="I54" s="199"/>
      <c r="J54" s="199"/>
      <c r="K54" s="199"/>
      <c r="L54" s="199"/>
      <c r="M54" s="162"/>
      <c r="N54" s="162"/>
      <c r="T54" s="4" t="s">
        <v>223</v>
      </c>
      <c r="U54" s="40">
        <f>U52+U53</f>
        <v>123643.35071000001</v>
      </c>
      <c r="V54" s="156">
        <f>SUM(V52:V53)</f>
        <v>123643.35071000001</v>
      </c>
      <c r="Z54" s="156"/>
      <c r="AA54" s="16"/>
      <c r="AB54" s="156"/>
    </row>
    <row r="55" spans="1:28" x14ac:dyDescent="0.2">
      <c r="A55" s="181" t="s">
        <v>224</v>
      </c>
      <c r="F55" s="199"/>
      <c r="G55" s="199"/>
      <c r="H55" s="199"/>
      <c r="I55" s="199"/>
      <c r="J55" s="199"/>
      <c r="K55" s="199"/>
      <c r="L55" s="199"/>
      <c r="M55" s="162"/>
      <c r="N55" s="162"/>
      <c r="P55" s="15"/>
      <c r="R55" s="207"/>
      <c r="T55" s="199"/>
      <c r="U55" s="14"/>
      <c r="V55" s="58"/>
      <c r="W55" s="11"/>
      <c r="Y55" s="11"/>
      <c r="Z55" s="11"/>
      <c r="AA55" s="15"/>
    </row>
    <row r="56" spans="1:28" x14ac:dyDescent="0.2">
      <c r="A56" s="181" t="s">
        <v>225</v>
      </c>
      <c r="F56" s="199"/>
      <c r="G56" s="199"/>
      <c r="H56" s="199"/>
      <c r="I56" s="199"/>
      <c r="J56" s="199"/>
      <c r="K56" s="199"/>
      <c r="L56" s="199"/>
      <c r="M56" s="162"/>
      <c r="N56" s="162"/>
      <c r="R56" s="4"/>
      <c r="U56" s="152"/>
      <c r="V56" s="15"/>
      <c r="Y56" s="11"/>
    </row>
    <row r="57" spans="1:28" ht="12.75" customHeight="1" x14ac:dyDescent="0.2">
      <c r="B57" s="100" t="s">
        <v>226</v>
      </c>
      <c r="C57" s="100"/>
      <c r="D57" s="100"/>
      <c r="E57" s="100"/>
      <c r="F57" s="100"/>
      <c r="G57" s="100"/>
      <c r="H57" s="100"/>
      <c r="I57" s="208"/>
      <c r="J57" s="208"/>
      <c r="K57" s="209"/>
      <c r="L57" s="209"/>
      <c r="M57" s="209"/>
      <c r="N57" s="1"/>
      <c r="R57" s="4"/>
      <c r="U57" s="40"/>
      <c r="V57" s="15"/>
      <c r="Z57" s="207"/>
    </row>
    <row r="58" spans="1:28" ht="12.75" customHeight="1" x14ac:dyDescent="0.2">
      <c r="E58" s="1"/>
      <c r="F58" s="147">
        <f>F10</f>
        <v>43830</v>
      </c>
      <c r="G58" s="148"/>
      <c r="H58" s="147">
        <f>H10</f>
        <v>43465</v>
      </c>
      <c r="I58" s="210"/>
      <c r="J58" s="210"/>
      <c r="K58" s="147">
        <f>K10</f>
        <v>43799</v>
      </c>
      <c r="L58" s="199"/>
      <c r="M58" s="147">
        <f>M10</f>
        <v>43434</v>
      </c>
      <c r="N58" s="148"/>
      <c r="R58" s="4"/>
      <c r="AA58" s="156"/>
    </row>
    <row r="59" spans="1:28" ht="12.75" customHeight="1" x14ac:dyDescent="0.2">
      <c r="B59" s="45" t="s">
        <v>227</v>
      </c>
      <c r="E59" s="1"/>
      <c r="F59" s="170">
        <f>F27+F29</f>
        <v>115014.86644000001</v>
      </c>
      <c r="G59" s="170"/>
      <c r="H59" s="151">
        <f>H27+H29</f>
        <v>93243.209770000016</v>
      </c>
      <c r="I59" s="211"/>
      <c r="J59" s="211"/>
      <c r="K59" s="199">
        <f>K27+K29</f>
        <v>110678.46884999998</v>
      </c>
      <c r="L59" s="199"/>
      <c r="M59" s="199">
        <f>M27+M29</f>
        <v>89266.490969999984</v>
      </c>
      <c r="N59" s="199"/>
      <c r="P59" s="212"/>
      <c r="R59" s="4"/>
      <c r="Z59" s="156"/>
      <c r="AA59" s="213"/>
    </row>
    <row r="60" spans="1:28" ht="12.75" customHeight="1" x14ac:dyDescent="0.2">
      <c r="B60" s="45" t="s">
        <v>228</v>
      </c>
      <c r="E60" s="1"/>
      <c r="F60" s="214">
        <f>F59/F23</f>
        <v>0.49395141906741957</v>
      </c>
      <c r="G60" s="150"/>
      <c r="H60" s="150">
        <f>H59/H23</f>
        <v>0.45630046699252569</v>
      </c>
      <c r="I60" s="215"/>
      <c r="J60" s="215"/>
      <c r="K60" s="150">
        <f>K59/K23</f>
        <v>0.51396324232749635</v>
      </c>
      <c r="L60" s="199"/>
      <c r="M60" s="150">
        <f>M59/M23</f>
        <v>0.46911390287836108</v>
      </c>
      <c r="N60" s="150"/>
      <c r="P60" s="216"/>
      <c r="R60" s="4"/>
      <c r="S60" s="217"/>
      <c r="AA60" s="213"/>
    </row>
    <row r="61" spans="1:28" ht="12.75" customHeight="1" x14ac:dyDescent="0.2">
      <c r="B61" s="1" t="s">
        <v>229</v>
      </c>
      <c r="E61" s="1"/>
      <c r="F61" s="214">
        <v>0.21474077935712371</v>
      </c>
      <c r="G61" s="150"/>
      <c r="H61" s="150">
        <f>H59/'[1]Balanço Patrimonial EXCEL'!X35</f>
        <v>0.20401333194261279</v>
      </c>
      <c r="I61" s="215"/>
      <c r="J61" s="215"/>
      <c r="K61" s="150"/>
      <c r="L61" s="199"/>
      <c r="M61" s="150"/>
      <c r="N61" s="150"/>
      <c r="P61" s="216"/>
      <c r="R61" s="4"/>
      <c r="S61" s="217"/>
      <c r="Z61" s="15"/>
      <c r="AA61" s="218"/>
    </row>
    <row r="62" spans="1:28" ht="12.75" customHeight="1" x14ac:dyDescent="0.2">
      <c r="B62" s="107" t="s">
        <v>230</v>
      </c>
      <c r="E62" s="1"/>
      <c r="F62" s="150">
        <f>F27/F23</f>
        <v>0.73559666848775274</v>
      </c>
      <c r="G62" s="150"/>
      <c r="H62" s="150">
        <f>H27/H23</f>
        <v>0.73548604182957655</v>
      </c>
      <c r="I62" s="215"/>
      <c r="J62" s="215"/>
      <c r="K62" s="150">
        <f>K27/K23</f>
        <v>0.75107948945181691</v>
      </c>
      <c r="L62" s="199"/>
      <c r="M62" s="150">
        <f>M27/M23</f>
        <v>0.74285115099605903</v>
      </c>
      <c r="N62" s="150"/>
      <c r="R62" s="4"/>
    </row>
    <row r="63" spans="1:28" ht="18.75" customHeight="1" x14ac:dyDescent="0.2">
      <c r="B63" s="107" t="s">
        <v>231</v>
      </c>
      <c r="E63" s="1"/>
      <c r="F63" s="150">
        <f>F51/F23</f>
        <v>0.24401626197481324</v>
      </c>
      <c r="G63" s="150"/>
      <c r="H63" s="150">
        <f>H51/H23</f>
        <v>0.30236795318110443</v>
      </c>
      <c r="I63" s="215"/>
      <c r="J63" s="215"/>
      <c r="K63" s="150">
        <f>K51/K23</f>
        <v>0.25971816661215347</v>
      </c>
      <c r="L63" s="199"/>
      <c r="M63" s="150">
        <f>M51/M23</f>
        <v>0.3195253624842978</v>
      </c>
      <c r="N63" s="150"/>
      <c r="R63" s="4"/>
      <c r="T63" s="162"/>
      <c r="Z63" s="15"/>
      <c r="AA63" s="15"/>
    </row>
    <row r="64" spans="1:28" ht="12.75" customHeight="1" x14ac:dyDescent="0.2">
      <c r="B64" s="107" t="s">
        <v>232</v>
      </c>
      <c r="E64" s="1"/>
      <c r="F64" s="219">
        <v>5.390969140121097E-2</v>
      </c>
      <c r="G64" s="219"/>
      <c r="H64" s="219">
        <v>6.6103865955100538E-2</v>
      </c>
      <c r="I64" s="220"/>
      <c r="J64" s="220"/>
      <c r="K64" s="219">
        <v>4.7543314773641931E-2</v>
      </c>
      <c r="L64" s="199"/>
      <c r="M64" s="219">
        <f>M51/863129.00236</f>
        <v>7.0443315036053417E-2</v>
      </c>
      <c r="N64" s="219"/>
      <c r="P64" s="220"/>
      <c r="R64" s="4"/>
      <c r="T64" s="221"/>
    </row>
    <row r="65" spans="1:27" ht="12.75" customHeight="1" x14ac:dyDescent="0.2">
      <c r="B65" s="107" t="s">
        <v>233</v>
      </c>
      <c r="E65" s="1"/>
      <c r="F65" s="219">
        <v>0.11025193988384706</v>
      </c>
      <c r="G65" s="219"/>
      <c r="H65" s="219">
        <f>H51/'[1]Balanço Patrimonial EXCEL'!X35</f>
        <v>0.13518963503965797</v>
      </c>
      <c r="I65" s="220"/>
      <c r="J65" s="220"/>
      <c r="K65" s="219">
        <v>9.8236209824408088E-2</v>
      </c>
      <c r="L65" s="199"/>
      <c r="M65" s="219">
        <f>M51/346308.43416</f>
        <v>0.17557085601302058</v>
      </c>
      <c r="N65" s="219"/>
      <c r="R65" s="4"/>
    </row>
    <row r="66" spans="1:27" ht="1.5" customHeight="1" x14ac:dyDescent="0.2">
      <c r="B66" s="107"/>
      <c r="E66" s="1"/>
      <c r="F66" s="219"/>
      <c r="G66" s="219"/>
      <c r="H66" s="219"/>
      <c r="I66" s="220"/>
      <c r="J66" s="220"/>
      <c r="K66" s="219"/>
      <c r="L66" s="199"/>
      <c r="M66" s="219"/>
      <c r="N66" s="219"/>
      <c r="R66" s="4"/>
    </row>
    <row r="67" spans="1:27" ht="12.75" customHeight="1" x14ac:dyDescent="0.2">
      <c r="B67" s="222" t="s">
        <v>234</v>
      </c>
      <c r="E67" s="1"/>
      <c r="L67" s="199"/>
      <c r="R67" s="4"/>
    </row>
    <row r="68" spans="1:27" ht="12.75" customHeight="1" x14ac:dyDescent="0.2">
      <c r="B68" s="222" t="s">
        <v>235</v>
      </c>
      <c r="E68" s="1"/>
      <c r="L68" s="199"/>
      <c r="R68" s="4"/>
    </row>
    <row r="69" spans="1:27" ht="19.5" customHeight="1" x14ac:dyDescent="0.2">
      <c r="B69" s="222"/>
      <c r="E69" s="1"/>
      <c r="L69" s="199"/>
      <c r="R69" s="4"/>
    </row>
    <row r="70" spans="1:27" ht="22.5" customHeight="1" x14ac:dyDescent="0.2">
      <c r="B70" s="222"/>
      <c r="E70" s="1"/>
      <c r="L70" s="199"/>
      <c r="R70" s="4"/>
    </row>
    <row r="71" spans="1:27" x14ac:dyDescent="0.2">
      <c r="R71" s="4"/>
      <c r="Z71" s="16"/>
    </row>
    <row r="72" spans="1:27" ht="15" x14ac:dyDescent="0.2">
      <c r="B72" s="223"/>
      <c r="C72" s="223"/>
      <c r="D72" s="223"/>
      <c r="E72" s="223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R72" s="4"/>
      <c r="Z72" s="16"/>
    </row>
    <row r="73" spans="1:27" ht="15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R73" s="4"/>
      <c r="Z73" s="16"/>
      <c r="AA73" s="16"/>
    </row>
    <row r="74" spans="1:27" ht="15" x14ac:dyDescent="0.2"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R74" s="4"/>
    </row>
    <row r="75" spans="1:27" ht="15" x14ac:dyDescent="0.2">
      <c r="B75" s="223"/>
      <c r="C75" s="223"/>
      <c r="D75" s="223"/>
      <c r="E75" s="223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R75" s="4"/>
    </row>
    <row r="76" spans="1:27" ht="15" x14ac:dyDescent="0.2">
      <c r="B76" s="223"/>
      <c r="C76" s="223"/>
      <c r="D76" s="223"/>
      <c r="E76" s="223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R76" s="4"/>
    </row>
    <row r="77" spans="1:27" ht="15" x14ac:dyDescent="0.2">
      <c r="B77" s="223"/>
      <c r="C77" s="223"/>
      <c r="D77" s="223"/>
      <c r="E77" s="223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R77" s="4"/>
    </row>
    <row r="78" spans="1:27" ht="15" x14ac:dyDescent="0.2">
      <c r="B78" s="223"/>
      <c r="C78" s="223"/>
      <c r="D78" s="223"/>
      <c r="E78" s="223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R78" s="4"/>
    </row>
    <row r="79" spans="1:27" ht="15" x14ac:dyDescent="0.2">
      <c r="A79" s="1" t="s">
        <v>236</v>
      </c>
      <c r="B79" s="223"/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R79" s="4"/>
    </row>
    <row r="80" spans="1:27" ht="15" x14ac:dyDescent="0.2">
      <c r="A80" s="1" t="s">
        <v>237</v>
      </c>
      <c r="B80" s="223"/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R80" s="4"/>
    </row>
    <row r="81" spans="1:18" ht="15" x14ac:dyDescent="0.2">
      <c r="A81" s="1" t="s">
        <v>238</v>
      </c>
      <c r="B81" s="223"/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R81" s="4"/>
    </row>
    <row r="82" spans="1:18" ht="15" x14ac:dyDescent="0.2">
      <c r="A82" s="1" t="s">
        <v>239</v>
      </c>
      <c r="B82" s="223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  <c r="O82" s="223"/>
    </row>
    <row r="83" spans="1:18" ht="15" x14ac:dyDescent="0.2">
      <c r="A83" s="1" t="s">
        <v>240</v>
      </c>
      <c r="B83" s="223"/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  <c r="O83" s="223"/>
    </row>
    <row r="84" spans="1:18" ht="15" x14ac:dyDescent="0.2">
      <c r="A84" s="1" t="s">
        <v>241</v>
      </c>
      <c r="B84" s="223"/>
      <c r="C84" s="223"/>
      <c r="D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  <c r="O84" s="223"/>
    </row>
    <row r="85" spans="1:18" ht="15" x14ac:dyDescent="0.2">
      <c r="A85" s="1" t="s">
        <v>242</v>
      </c>
      <c r="B85" s="223"/>
      <c r="C85" s="223"/>
      <c r="D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  <c r="O85" s="223"/>
    </row>
    <row r="86" spans="1:18" ht="15" x14ac:dyDescent="0.2">
      <c r="B86" s="223"/>
      <c r="C86" s="223"/>
      <c r="D86" s="223"/>
      <c r="E86" s="223"/>
      <c r="F86" s="223"/>
      <c r="G86" s="223"/>
      <c r="H86" s="223"/>
      <c r="I86" s="223"/>
      <c r="J86" s="223"/>
      <c r="K86" s="223"/>
      <c r="L86" s="223"/>
      <c r="M86" s="223"/>
      <c r="N86" s="223"/>
      <c r="O86" s="223"/>
    </row>
    <row r="87" spans="1:18" x14ac:dyDescent="0.2">
      <c r="B87" s="224"/>
    </row>
    <row r="89" spans="1:18" x14ac:dyDescent="0.2">
      <c r="B89" s="16"/>
    </row>
  </sheetData>
  <mergeCells count="4">
    <mergeCell ref="F9:H9"/>
    <mergeCell ref="K9:M9"/>
    <mergeCell ref="P9:R9"/>
    <mergeCell ref="B57:H57"/>
  </mergeCells>
  <pageMargins left="0.70866141732283472" right="0.70866141732283472" top="1.3385826771653544" bottom="0.74803149606299213" header="0.31496062992125984" footer="0.31496062992125984"/>
  <pageSetup paperSize="9" scale="60" orientation="portrait" r:id="rId1"/>
  <headerFooter>
    <oddHeader>&amp;C&amp;G</oddHeader>
    <oddFooter>&amp;R3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Button 1">
              <controlPr defaultSize="0" print="0" autoFill="0" autoPict="0" macro="[0]!CopiarDRE">
                <anchor moveWithCells="1" sizeWithCells="1">
                  <from>
                    <xdr:col>19</xdr:col>
                    <xdr:colOff>323850</xdr:colOff>
                    <xdr:row>6</xdr:row>
                    <xdr:rowOff>161925</xdr:rowOff>
                  </from>
                  <to>
                    <xdr:col>19</xdr:col>
                    <xdr:colOff>1905000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>
    <tabColor theme="6" tint="0.39997558519241921"/>
  </sheetPr>
  <dimension ref="A1:Z84"/>
  <sheetViews>
    <sheetView showGridLines="0" topLeftCell="A45" zoomScale="90" zoomScaleNormal="90" workbookViewId="0">
      <selection activeCell="T73" sqref="T73"/>
    </sheetView>
  </sheetViews>
  <sheetFormatPr defaultRowHeight="15" x14ac:dyDescent="0.2"/>
  <cols>
    <col min="1" max="1" width="2.28515625" style="223" customWidth="1"/>
    <col min="2" max="2" width="19.28515625" style="223" customWidth="1"/>
    <col min="3" max="3" width="9.85546875" style="223" customWidth="1"/>
    <col min="4" max="4" width="15.28515625" style="223" customWidth="1"/>
    <col min="5" max="5" width="10.85546875" style="223" customWidth="1"/>
    <col min="6" max="6" width="0.85546875" style="223" customWidth="1"/>
    <col min="7" max="7" width="10.85546875" style="223" customWidth="1"/>
    <col min="8" max="8" width="0.85546875" style="223" customWidth="1"/>
    <col min="9" max="9" width="13.7109375" style="223" customWidth="1"/>
    <col min="10" max="10" width="0.5703125" style="223" customWidth="1"/>
    <col min="11" max="11" width="15.42578125" style="223" customWidth="1"/>
    <col min="12" max="12" width="0.85546875" style="223" customWidth="1"/>
    <col min="13" max="13" width="12.28515625" style="223" customWidth="1"/>
    <col min="14" max="14" width="0.5703125" style="223" customWidth="1"/>
    <col min="15" max="15" width="11.28515625" style="223" bestFit="1" customWidth="1"/>
    <col min="16" max="16" width="9.140625" style="223"/>
    <col min="17" max="17" width="0" style="223" hidden="1" customWidth="1"/>
    <col min="18" max="18" width="13.5703125" style="223" hidden="1" customWidth="1"/>
    <col min="19" max="19" width="0" style="223" hidden="1" customWidth="1"/>
    <col min="20" max="20" width="15.140625" style="223" bestFit="1" customWidth="1"/>
    <col min="21" max="21" width="15.7109375" style="223" customWidth="1"/>
    <col min="22" max="22" width="17.7109375" style="223" customWidth="1"/>
    <col min="23" max="23" width="19.140625" style="223" customWidth="1"/>
    <col min="24" max="24" width="15.85546875" style="223" customWidth="1"/>
    <col min="25" max="25" width="41.28515625" style="223" bestFit="1" customWidth="1"/>
    <col min="26" max="26" width="8.42578125" style="223" bestFit="1" customWidth="1"/>
    <col min="27" max="16384" width="9.140625" style="223"/>
  </cols>
  <sheetData>
    <row r="1" spans="1:17" ht="8.25" customHeight="1" x14ac:dyDescent="0.2"/>
    <row r="2" spans="1:17" x14ac:dyDescent="0.2">
      <c r="A2" s="225" t="s">
        <v>0</v>
      </c>
      <c r="B2" s="13"/>
      <c r="C2" s="13"/>
      <c r="D2" s="13"/>
      <c r="I2" s="226"/>
      <c r="J2" s="226"/>
      <c r="K2" s="226"/>
      <c r="L2" s="226"/>
      <c r="M2" s="226"/>
      <c r="N2" s="226"/>
      <c r="O2" s="226"/>
    </row>
    <row r="3" spans="1:17" ht="0.75" customHeight="1" x14ac:dyDescent="0.2">
      <c r="A3" s="225"/>
      <c r="B3" s="13"/>
      <c r="C3" s="13"/>
      <c r="D3" s="13"/>
      <c r="I3" s="226"/>
      <c r="J3" s="226"/>
      <c r="K3" s="226"/>
      <c r="L3" s="226"/>
      <c r="M3" s="226"/>
      <c r="N3" s="226"/>
      <c r="O3" s="226"/>
    </row>
    <row r="4" spans="1:17" ht="10.5" customHeight="1" x14ac:dyDescent="0.2">
      <c r="A4" s="227" t="s">
        <v>243</v>
      </c>
      <c r="B4" s="13"/>
      <c r="C4" s="13"/>
      <c r="D4" s="13"/>
      <c r="I4" s="226"/>
      <c r="J4" s="226"/>
      <c r="K4" s="226"/>
      <c r="L4" s="226"/>
      <c r="M4" s="226"/>
      <c r="N4" s="226"/>
      <c r="O4" s="226"/>
    </row>
    <row r="5" spans="1:17" ht="2.25" customHeight="1" x14ac:dyDescent="0.2">
      <c r="A5" s="227"/>
      <c r="B5" s="13"/>
      <c r="C5" s="13"/>
      <c r="D5" s="13"/>
      <c r="I5" s="226"/>
      <c r="J5" s="226"/>
      <c r="K5" s="226"/>
      <c r="L5" s="226"/>
      <c r="M5" s="226"/>
      <c r="N5" s="226"/>
      <c r="O5" s="226"/>
    </row>
    <row r="6" spans="1:17" s="226" customFormat="1" ht="10.5" customHeight="1" x14ac:dyDescent="0.2">
      <c r="A6" s="2" t="s">
        <v>244</v>
      </c>
      <c r="B6" s="228"/>
      <c r="C6" s="228"/>
      <c r="D6" s="13"/>
      <c r="E6" s="223"/>
      <c r="F6" s="223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30"/>
    </row>
    <row r="7" spans="1:17" s="226" customFormat="1" ht="2.25" customHeight="1" x14ac:dyDescent="0.2">
      <c r="A7" s="2"/>
      <c r="B7" s="228"/>
      <c r="C7" s="228"/>
      <c r="D7" s="13"/>
      <c r="E7" s="223"/>
      <c r="F7" s="223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30"/>
    </row>
    <row r="8" spans="1:17" s="226" customFormat="1" x14ac:dyDescent="0.2">
      <c r="A8" s="17" t="s">
        <v>2</v>
      </c>
      <c r="B8" s="228"/>
      <c r="C8" s="13"/>
      <c r="D8" s="13"/>
      <c r="E8" s="223"/>
      <c r="F8" s="223"/>
      <c r="P8" s="229"/>
      <c r="Q8" s="230"/>
    </row>
    <row r="9" spans="1:17" s="226" customFormat="1" hidden="1" x14ac:dyDescent="0.2">
      <c r="A9" s="227"/>
      <c r="B9" s="13"/>
      <c r="C9" s="13"/>
      <c r="D9" s="13"/>
      <c r="E9" s="223"/>
      <c r="F9" s="223"/>
      <c r="P9" s="227"/>
      <c r="Q9" s="231"/>
    </row>
    <row r="10" spans="1:17" ht="14.25" hidden="1" customHeight="1" x14ac:dyDescent="0.2">
      <c r="P10" s="223" t="s">
        <v>245</v>
      </c>
    </row>
    <row r="11" spans="1:17" x14ac:dyDescent="0.2">
      <c r="P11" s="226"/>
    </row>
    <row r="12" spans="1:17" x14ac:dyDescent="0.2">
      <c r="G12" s="232" t="s">
        <v>246</v>
      </c>
      <c r="H12" s="232"/>
      <c r="I12" s="232"/>
      <c r="J12" s="232"/>
      <c r="K12" s="232"/>
      <c r="L12" s="233"/>
      <c r="P12" s="226"/>
    </row>
    <row r="13" spans="1:17" s="234" customFormat="1" ht="42.75" x14ac:dyDescent="0.2">
      <c r="E13" s="235" t="s">
        <v>54</v>
      </c>
      <c r="F13" s="236"/>
      <c r="G13" s="235" t="s">
        <v>247</v>
      </c>
      <c r="H13" s="236"/>
      <c r="I13" s="235" t="s">
        <v>248</v>
      </c>
      <c r="J13" s="237"/>
      <c r="K13" s="238" t="s">
        <v>249</v>
      </c>
      <c r="L13" s="236"/>
      <c r="M13" s="235" t="s">
        <v>250</v>
      </c>
      <c r="N13" s="237"/>
      <c r="O13" s="235" t="s">
        <v>251</v>
      </c>
      <c r="P13" s="239"/>
    </row>
    <row r="14" spans="1:17" s="225" customFormat="1" hidden="1" x14ac:dyDescent="0.2">
      <c r="A14" s="225" t="s">
        <v>252</v>
      </c>
      <c r="E14" s="240">
        <v>165000</v>
      </c>
      <c r="F14" s="241"/>
      <c r="G14" s="240">
        <v>5434.4</v>
      </c>
      <c r="H14" s="241"/>
      <c r="I14" s="240">
        <v>2094</v>
      </c>
      <c r="J14" s="241"/>
      <c r="K14" s="240">
        <v>13515</v>
      </c>
      <c r="L14" s="241"/>
      <c r="M14" s="242">
        <v>0</v>
      </c>
      <c r="N14" s="241"/>
      <c r="O14" s="240">
        <v>186043</v>
      </c>
      <c r="P14" s="229"/>
      <c r="Q14" s="243"/>
    </row>
    <row r="15" spans="1:17" s="225" customFormat="1" hidden="1" x14ac:dyDescent="0.2">
      <c r="E15" s="244"/>
      <c r="F15" s="241"/>
      <c r="G15" s="244"/>
      <c r="H15" s="241"/>
      <c r="I15" s="244"/>
      <c r="J15" s="241"/>
      <c r="K15" s="244"/>
      <c r="L15" s="241"/>
      <c r="M15" s="245"/>
      <c r="N15" s="241"/>
      <c r="O15" s="244"/>
      <c r="P15" s="229"/>
      <c r="Q15" s="243"/>
    </row>
    <row r="16" spans="1:17" hidden="1" x14ac:dyDescent="0.2">
      <c r="B16" s="223" t="s">
        <v>253</v>
      </c>
      <c r="E16" s="246">
        <v>9813</v>
      </c>
      <c r="F16" s="247"/>
      <c r="G16" s="247">
        <v>0</v>
      </c>
      <c r="H16" s="247"/>
      <c r="I16" s="247">
        <v>0</v>
      </c>
      <c r="J16" s="247"/>
      <c r="K16" s="247">
        <v>0</v>
      </c>
      <c r="L16" s="247"/>
      <c r="M16" s="247">
        <v>0</v>
      </c>
      <c r="N16" s="248"/>
      <c r="O16" s="249">
        <f t="shared" ref="O16:O18" si="0">+SUM(E16:M16)</f>
        <v>9813</v>
      </c>
      <c r="P16" s="226"/>
    </row>
    <row r="17" spans="1:16" hidden="1" x14ac:dyDescent="0.2">
      <c r="B17" s="223" t="s">
        <v>254</v>
      </c>
      <c r="E17" s="246">
        <v>15609</v>
      </c>
      <c r="F17" s="247"/>
      <c r="G17" s="247"/>
      <c r="H17" s="247"/>
      <c r="I17" s="247">
        <v>-2094</v>
      </c>
      <c r="J17" s="247"/>
      <c r="K17" s="247">
        <v>-13515</v>
      </c>
      <c r="L17" s="247"/>
      <c r="M17" s="247">
        <v>0</v>
      </c>
      <c r="N17" s="248"/>
      <c r="O17" s="249">
        <f>+SUM(E17:M17)</f>
        <v>0</v>
      </c>
      <c r="P17" s="226"/>
    </row>
    <row r="18" spans="1:16" hidden="1" x14ac:dyDescent="0.2">
      <c r="B18" s="223" t="s">
        <v>255</v>
      </c>
      <c r="C18" s="225"/>
      <c r="D18" s="225"/>
      <c r="E18" s="250">
        <v>0</v>
      </c>
      <c r="F18" s="250"/>
      <c r="G18" s="250">
        <v>0</v>
      </c>
      <c r="H18" s="250"/>
      <c r="I18" s="250">
        <v>0</v>
      </c>
      <c r="J18" s="250"/>
      <c r="K18" s="250">
        <v>0</v>
      </c>
      <c r="L18" s="250"/>
      <c r="M18" s="251">
        <v>14487</v>
      </c>
      <c r="N18" s="250"/>
      <c r="O18" s="249">
        <f t="shared" si="0"/>
        <v>14487</v>
      </c>
      <c r="P18" s="226"/>
    </row>
    <row r="19" spans="1:16" hidden="1" x14ac:dyDescent="0.2">
      <c r="B19" s="223" t="s">
        <v>256</v>
      </c>
      <c r="C19" s="225"/>
      <c r="D19" s="225"/>
      <c r="E19" s="250">
        <v>0</v>
      </c>
      <c r="F19" s="251"/>
      <c r="G19" s="251">
        <v>724</v>
      </c>
      <c r="H19" s="251"/>
      <c r="I19" s="250">
        <v>0</v>
      </c>
      <c r="J19" s="251"/>
      <c r="K19" s="250">
        <v>0</v>
      </c>
      <c r="L19" s="250"/>
      <c r="M19" s="251">
        <v>-724</v>
      </c>
      <c r="N19" s="250"/>
      <c r="O19" s="249">
        <f>+SUM(E19:M19)</f>
        <v>0</v>
      </c>
      <c r="P19" s="226"/>
    </row>
    <row r="20" spans="1:16" hidden="1" x14ac:dyDescent="0.2">
      <c r="B20" s="223" t="s">
        <v>257</v>
      </c>
      <c r="C20" s="225"/>
      <c r="D20" s="225"/>
      <c r="E20" s="250">
        <v>0</v>
      </c>
      <c r="F20" s="251"/>
      <c r="G20" s="250">
        <v>0</v>
      </c>
      <c r="H20" s="251"/>
      <c r="I20" s="251">
        <v>1342</v>
      </c>
      <c r="J20" s="251"/>
      <c r="K20" s="252"/>
      <c r="L20" s="250"/>
      <c r="M20" s="251">
        <v>-1342</v>
      </c>
      <c r="N20" s="250"/>
      <c r="O20" s="249">
        <f>+SUM(E20:M20)</f>
        <v>0</v>
      </c>
      <c r="P20" s="226"/>
    </row>
    <row r="21" spans="1:16" hidden="1" x14ac:dyDescent="0.2">
      <c r="B21" s="223" t="s">
        <v>258</v>
      </c>
      <c r="C21" s="225"/>
      <c r="D21" s="225"/>
      <c r="E21" s="250">
        <v>0</v>
      </c>
      <c r="F21" s="251"/>
      <c r="G21" s="250">
        <v>0</v>
      </c>
      <c r="H21" s="251"/>
      <c r="I21" s="250">
        <v>0</v>
      </c>
      <c r="J21" s="251"/>
      <c r="K21" s="251">
        <v>12421</v>
      </c>
      <c r="L21" s="250"/>
      <c r="M21" s="251">
        <v>-12421</v>
      </c>
      <c r="N21" s="250"/>
      <c r="O21" s="249">
        <f>+SUM(E21:M21)</f>
        <v>0</v>
      </c>
      <c r="P21" s="226"/>
    </row>
    <row r="22" spans="1:16" s="253" customFormat="1" ht="30" hidden="1" customHeight="1" thickBot="1" x14ac:dyDescent="0.25">
      <c r="A22" s="252" t="s">
        <v>259</v>
      </c>
      <c r="C22" s="252"/>
      <c r="D22" s="252"/>
      <c r="E22" s="254">
        <f>SUM(E14:E21)</f>
        <v>190422</v>
      </c>
      <c r="F22" s="255"/>
      <c r="G22" s="254">
        <f>SUM(G14:G21)</f>
        <v>6158.4</v>
      </c>
      <c r="H22" s="255"/>
      <c r="I22" s="254">
        <f>SUM(I14:I21)</f>
        <v>1342</v>
      </c>
      <c r="J22" s="256"/>
      <c r="K22" s="254">
        <f>SUM(K14:K21)</f>
        <v>12421</v>
      </c>
      <c r="L22" s="255"/>
      <c r="M22" s="254">
        <f>SUM(M14:M21)</f>
        <v>0</v>
      </c>
      <c r="N22" s="255"/>
      <c r="O22" s="254">
        <f>SUM(O14:O21)</f>
        <v>210343</v>
      </c>
      <c r="P22" s="257"/>
    </row>
    <row r="23" spans="1:16" s="253" customFormat="1" ht="20.25" hidden="1" customHeight="1" thickTop="1" x14ac:dyDescent="0.2">
      <c r="A23" s="252"/>
      <c r="C23" s="252"/>
      <c r="D23" s="252"/>
      <c r="E23" s="256"/>
      <c r="F23" s="255"/>
      <c r="G23" s="256"/>
      <c r="H23" s="255"/>
      <c r="I23" s="256"/>
      <c r="J23" s="256"/>
      <c r="K23" s="256"/>
      <c r="L23" s="255"/>
      <c r="M23" s="256"/>
      <c r="N23" s="255"/>
      <c r="O23" s="256"/>
      <c r="P23" s="257"/>
    </row>
    <row r="24" spans="1:16" hidden="1" x14ac:dyDescent="0.2">
      <c r="B24" s="223" t="s">
        <v>253</v>
      </c>
      <c r="E24" s="250">
        <v>9753</v>
      </c>
      <c r="F24" s="250">
        <v>0</v>
      </c>
      <c r="G24" s="250">
        <v>0</v>
      </c>
      <c r="H24" s="250">
        <v>0</v>
      </c>
      <c r="I24" s="250">
        <v>0</v>
      </c>
      <c r="J24" s="250">
        <v>0</v>
      </c>
      <c r="K24" s="250">
        <v>0</v>
      </c>
      <c r="L24" s="247"/>
      <c r="M24" s="247">
        <v>0</v>
      </c>
      <c r="N24" s="258"/>
      <c r="O24" s="255">
        <f t="shared" ref="O24:O26" si="1">+SUM(E24:M24)</f>
        <v>9753</v>
      </c>
      <c r="P24" s="226"/>
    </row>
    <row r="25" spans="1:16" hidden="1" x14ac:dyDescent="0.2">
      <c r="B25" s="223" t="s">
        <v>254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47"/>
      <c r="M25" s="247">
        <v>0</v>
      </c>
      <c r="N25" s="258"/>
      <c r="O25" s="255">
        <f>+SUM(E25:M25)</f>
        <v>0</v>
      </c>
      <c r="P25" s="226"/>
    </row>
    <row r="26" spans="1:16" s="225" customFormat="1" hidden="1" x14ac:dyDescent="0.2">
      <c r="B26" s="223" t="s">
        <v>255</v>
      </c>
      <c r="E26" s="250">
        <v>0</v>
      </c>
      <c r="F26" s="250"/>
      <c r="G26" s="250">
        <v>0</v>
      </c>
      <c r="H26" s="250"/>
      <c r="I26" s="250">
        <v>0</v>
      </c>
      <c r="J26" s="250"/>
      <c r="K26" s="250">
        <v>0</v>
      </c>
      <c r="L26" s="250"/>
      <c r="M26" s="250">
        <v>4013.7798899999989</v>
      </c>
      <c r="N26" s="250"/>
      <c r="O26" s="255">
        <f t="shared" si="1"/>
        <v>4013.7798899999989</v>
      </c>
      <c r="P26" s="229"/>
    </row>
    <row r="27" spans="1:16" s="225" customFormat="1" hidden="1" x14ac:dyDescent="0.2">
      <c r="B27" s="223" t="s">
        <v>256</v>
      </c>
      <c r="E27" s="250">
        <v>0</v>
      </c>
      <c r="F27" s="250">
        <v>0</v>
      </c>
      <c r="G27" s="250">
        <v>201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-201</v>
      </c>
      <c r="N27" s="250"/>
      <c r="O27" s="255">
        <f>+SUM(E27:M27)</f>
        <v>0</v>
      </c>
      <c r="P27" s="229"/>
    </row>
    <row r="28" spans="1:16" s="225" customFormat="1" hidden="1" x14ac:dyDescent="0.2">
      <c r="B28" s="223" t="s">
        <v>260</v>
      </c>
      <c r="E28" s="250">
        <v>1342</v>
      </c>
      <c r="F28" s="250">
        <v>0</v>
      </c>
      <c r="G28" s="250">
        <v>0</v>
      </c>
      <c r="H28" s="250">
        <v>0</v>
      </c>
      <c r="I28" s="250">
        <v>-1342</v>
      </c>
      <c r="J28" s="250">
        <v>0</v>
      </c>
      <c r="K28" s="250">
        <v>0</v>
      </c>
      <c r="L28" s="250">
        <v>0</v>
      </c>
      <c r="M28" s="250">
        <v>0</v>
      </c>
      <c r="N28" s="250"/>
      <c r="O28" s="255">
        <f>+SUM(E28:M28)</f>
        <v>0</v>
      </c>
      <c r="P28" s="229"/>
    </row>
    <row r="29" spans="1:16" s="225" customFormat="1" hidden="1" x14ac:dyDescent="0.2">
      <c r="B29" s="223" t="s">
        <v>261</v>
      </c>
      <c r="E29" s="250">
        <v>12421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-8608</v>
      </c>
      <c r="L29" s="250">
        <v>0</v>
      </c>
      <c r="M29" s="250">
        <v>-3813</v>
      </c>
      <c r="N29" s="250"/>
      <c r="O29" s="255">
        <f>+SUM(E29:M29)</f>
        <v>0</v>
      </c>
      <c r="P29" s="229"/>
    </row>
    <row r="30" spans="1:16" ht="9.75" hidden="1" customHeight="1" x14ac:dyDescent="0.2"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</row>
    <row r="31" spans="1:16" s="253" customFormat="1" ht="30" hidden="1" customHeight="1" thickBot="1" x14ac:dyDescent="0.25">
      <c r="A31" s="252" t="s">
        <v>262</v>
      </c>
      <c r="B31" s="252"/>
      <c r="C31" s="252"/>
      <c r="D31" s="252"/>
      <c r="E31" s="254">
        <v>293310.09541000001</v>
      </c>
      <c r="F31" s="255"/>
      <c r="G31" s="254">
        <v>11942.05413</v>
      </c>
      <c r="H31" s="255"/>
      <c r="I31" s="254">
        <v>6635.1662000000006</v>
      </c>
      <c r="J31" s="256"/>
      <c r="K31" s="254">
        <v>34644.141000000003</v>
      </c>
      <c r="L31" s="255"/>
      <c r="M31" s="254">
        <v>0</v>
      </c>
      <c r="N31" s="255"/>
      <c r="O31" s="254">
        <v>346531.45673999999</v>
      </c>
      <c r="P31" s="259"/>
    </row>
    <row r="32" spans="1:16" hidden="1" x14ac:dyDescent="0.2">
      <c r="A32" s="225"/>
      <c r="B32" s="225"/>
      <c r="C32" s="225"/>
      <c r="D32" s="225"/>
      <c r="E32" s="260"/>
      <c r="F32" s="261"/>
      <c r="G32" s="260"/>
      <c r="H32" s="261"/>
      <c r="I32" s="260"/>
      <c r="J32" s="260"/>
      <c r="K32" s="260"/>
      <c r="L32" s="261"/>
      <c r="M32" s="262"/>
      <c r="N32" s="261"/>
      <c r="O32" s="260"/>
      <c r="P32" s="226"/>
    </row>
    <row r="33" spans="1:26" hidden="1" x14ac:dyDescent="0.2">
      <c r="B33" s="223" t="s">
        <v>263</v>
      </c>
      <c r="E33" s="250">
        <v>6635.1662000000006</v>
      </c>
      <c r="F33" s="250"/>
      <c r="G33" s="250">
        <v>0</v>
      </c>
      <c r="H33" s="250"/>
      <c r="I33" s="250">
        <v>-6635.1661999999997</v>
      </c>
      <c r="J33" s="250"/>
      <c r="K33" s="250">
        <v>0</v>
      </c>
      <c r="L33" s="247"/>
      <c r="M33" s="247">
        <v>0</v>
      </c>
      <c r="N33" s="248"/>
      <c r="O33" s="249">
        <f>E33+I33</f>
        <v>0</v>
      </c>
      <c r="P33" s="226"/>
    </row>
    <row r="34" spans="1:26" hidden="1" x14ac:dyDescent="0.2">
      <c r="B34" s="223" t="s">
        <v>264</v>
      </c>
      <c r="E34" s="250">
        <v>34644.141000000003</v>
      </c>
      <c r="F34" s="250"/>
      <c r="G34" s="250">
        <v>0</v>
      </c>
      <c r="H34" s="250"/>
      <c r="I34" s="250">
        <v>0</v>
      </c>
      <c r="J34" s="250"/>
      <c r="K34" s="250">
        <v>-34644.141000000003</v>
      </c>
      <c r="L34" s="247"/>
      <c r="M34" s="247">
        <v>0</v>
      </c>
      <c r="N34" s="248"/>
      <c r="O34" s="249">
        <f t="shared" ref="O34:O38" si="2">+SUM(E34:M34)</f>
        <v>0</v>
      </c>
      <c r="P34" s="226"/>
      <c r="Y34" s="263"/>
      <c r="Z34" s="264"/>
    </row>
    <row r="35" spans="1:26" s="225" customFormat="1" hidden="1" x14ac:dyDescent="0.2">
      <c r="B35" s="223" t="s">
        <v>255</v>
      </c>
      <c r="E35" s="250">
        <v>0</v>
      </c>
      <c r="F35" s="250"/>
      <c r="G35" s="250">
        <v>0</v>
      </c>
      <c r="H35" s="250"/>
      <c r="I35" s="250">
        <v>0</v>
      </c>
      <c r="J35" s="250"/>
      <c r="K35" s="250">
        <v>0</v>
      </c>
      <c r="L35" s="250"/>
      <c r="M35" s="250">
        <v>51600.752799999987</v>
      </c>
      <c r="N35" s="250"/>
      <c r="O35" s="249">
        <f t="shared" si="2"/>
        <v>51600.752799999987</v>
      </c>
      <c r="P35" s="229"/>
      <c r="Y35" s="265"/>
      <c r="Z35" s="266"/>
    </row>
    <row r="36" spans="1:26" s="225" customFormat="1" hidden="1" x14ac:dyDescent="0.2">
      <c r="B36" s="223" t="s">
        <v>256</v>
      </c>
      <c r="E36" s="250">
        <v>0</v>
      </c>
      <c r="F36" s="250"/>
      <c r="G36" s="250">
        <v>2580.03764</v>
      </c>
      <c r="H36" s="250"/>
      <c r="I36" s="250">
        <v>0</v>
      </c>
      <c r="J36" s="250"/>
      <c r="K36" s="250">
        <v>0</v>
      </c>
      <c r="L36" s="250">
        <v>0</v>
      </c>
      <c r="M36" s="250">
        <v>-2580.03764</v>
      </c>
      <c r="N36" s="250"/>
      <c r="O36" s="249">
        <f t="shared" si="2"/>
        <v>0</v>
      </c>
      <c r="P36" s="229"/>
      <c r="Y36" s="265"/>
      <c r="Z36" s="266"/>
    </row>
    <row r="37" spans="1:26" s="225" customFormat="1" hidden="1" x14ac:dyDescent="0.2">
      <c r="B37" s="223" t="s">
        <v>257</v>
      </c>
      <c r="E37" s="250">
        <v>0</v>
      </c>
      <c r="F37" s="250"/>
      <c r="G37" s="250"/>
      <c r="H37" s="250"/>
      <c r="I37" s="250">
        <v>9235.6648700000005</v>
      </c>
      <c r="J37" s="250"/>
      <c r="K37" s="250">
        <v>0</v>
      </c>
      <c r="L37" s="250"/>
      <c r="M37" s="250">
        <v>-9235.6648699999987</v>
      </c>
      <c r="N37" s="250"/>
      <c r="O37" s="249">
        <f t="shared" si="2"/>
        <v>0</v>
      </c>
      <c r="P37" s="229"/>
      <c r="Y37" s="265"/>
      <c r="Z37" s="266"/>
    </row>
    <row r="38" spans="1:26" s="225" customFormat="1" hidden="1" x14ac:dyDescent="0.2">
      <c r="B38" s="223" t="s">
        <v>265</v>
      </c>
      <c r="E38" s="250">
        <v>0</v>
      </c>
      <c r="F38" s="250"/>
      <c r="G38" s="250">
        <v>0</v>
      </c>
      <c r="H38" s="250"/>
      <c r="I38" s="250">
        <v>0</v>
      </c>
      <c r="J38" s="250"/>
      <c r="K38" s="250">
        <v>39785.050289999999</v>
      </c>
      <c r="L38" s="250"/>
      <c r="M38" s="250">
        <v>-39785.050289999999</v>
      </c>
      <c r="N38" s="250"/>
      <c r="O38" s="249">
        <f t="shared" si="2"/>
        <v>0</v>
      </c>
      <c r="P38" s="229"/>
      <c r="Y38" s="265"/>
      <c r="Z38" s="266"/>
    </row>
    <row r="39" spans="1:26" hidden="1" x14ac:dyDescent="0.2"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Y39" s="263"/>
      <c r="Z39" s="264"/>
    </row>
    <row r="40" spans="1:26" s="253" customFormat="1" ht="30" customHeight="1" thickBot="1" x14ac:dyDescent="0.25">
      <c r="A40" s="252" t="s">
        <v>266</v>
      </c>
      <c r="B40" s="252"/>
      <c r="C40" s="252"/>
      <c r="D40" s="252"/>
      <c r="E40" s="254">
        <f>E31+SUM(E33:E38)</f>
        <v>334589.40260999999</v>
      </c>
      <c r="F40" s="255"/>
      <c r="G40" s="254">
        <f>G31+SUM(G33:G38)</f>
        <v>14522.091770000001</v>
      </c>
      <c r="H40" s="255"/>
      <c r="I40" s="254">
        <f>I31+SUM(I33:I38)</f>
        <v>9235.6648700000005</v>
      </c>
      <c r="J40" s="256"/>
      <c r="K40" s="254">
        <f>K31+SUM(K33:K38)</f>
        <v>39785.050289999999</v>
      </c>
      <c r="L40" s="255"/>
      <c r="M40" s="254">
        <v>0</v>
      </c>
      <c r="N40" s="255"/>
      <c r="O40" s="254">
        <f>SUM(E40:M40)</f>
        <v>398132.20953999995</v>
      </c>
      <c r="P40" s="259"/>
      <c r="Y40" s="259"/>
      <c r="Z40" s="259"/>
    </row>
    <row r="41" spans="1:26" ht="15.75" hidden="1" thickTop="1" x14ac:dyDescent="0.2">
      <c r="A41" s="225"/>
      <c r="B41" s="225"/>
      <c r="C41" s="225"/>
      <c r="D41" s="225"/>
      <c r="E41" s="260"/>
      <c r="F41" s="261"/>
      <c r="G41" s="260"/>
      <c r="H41" s="261"/>
      <c r="I41" s="260"/>
      <c r="J41" s="260"/>
      <c r="K41" s="260"/>
      <c r="L41" s="261"/>
      <c r="M41" s="262"/>
      <c r="N41" s="261"/>
      <c r="O41" s="260"/>
      <c r="P41" s="226"/>
    </row>
    <row r="42" spans="1:26" ht="15.75" thickTop="1" x14ac:dyDescent="0.2">
      <c r="A42" s="225"/>
      <c r="B42" s="225"/>
      <c r="C42" s="225"/>
      <c r="D42" s="225"/>
      <c r="E42" s="262"/>
      <c r="F42" s="267"/>
      <c r="G42" s="262"/>
      <c r="H42" s="267"/>
      <c r="I42" s="262"/>
      <c r="J42" s="262"/>
      <c r="K42" s="262"/>
      <c r="L42" s="267"/>
      <c r="M42" s="262"/>
      <c r="N42" s="267"/>
      <c r="O42" s="262"/>
      <c r="P42" s="226"/>
    </row>
    <row r="43" spans="1:26" hidden="1" x14ac:dyDescent="0.2">
      <c r="B43" s="223" t="s">
        <v>263</v>
      </c>
      <c r="E43" s="251">
        <v>0</v>
      </c>
      <c r="F43" s="251">
        <v>0</v>
      </c>
      <c r="G43" s="251">
        <v>0</v>
      </c>
      <c r="H43" s="251">
        <v>0</v>
      </c>
      <c r="I43" s="251">
        <v>0</v>
      </c>
      <c r="J43" s="251">
        <v>0</v>
      </c>
      <c r="K43" s="251">
        <v>0</v>
      </c>
      <c r="L43" s="247"/>
      <c r="M43" s="247">
        <v>0</v>
      </c>
      <c r="N43" s="248"/>
      <c r="O43" s="268">
        <f t="shared" ref="O43" si="3">+SUM(E43:M43)</f>
        <v>0</v>
      </c>
      <c r="P43" s="226"/>
    </row>
    <row r="44" spans="1:26" hidden="1" x14ac:dyDescent="0.2">
      <c r="B44" s="223" t="s">
        <v>264</v>
      </c>
      <c r="E44" s="251">
        <v>0</v>
      </c>
      <c r="F44" s="251">
        <v>0</v>
      </c>
      <c r="G44" s="251">
        <v>0</v>
      </c>
      <c r="H44" s="251">
        <v>0</v>
      </c>
      <c r="I44" s="251">
        <v>0</v>
      </c>
      <c r="J44" s="251">
        <v>0</v>
      </c>
      <c r="K44" s="251">
        <v>0</v>
      </c>
      <c r="L44" s="247"/>
      <c r="M44" s="247">
        <v>0</v>
      </c>
      <c r="N44" s="248"/>
      <c r="O44" s="268">
        <f t="shared" ref="O44:O49" si="4">+SUM(E44:M44)</f>
        <v>0</v>
      </c>
      <c r="P44" s="226"/>
    </row>
    <row r="45" spans="1:26" x14ac:dyDescent="0.2">
      <c r="B45" s="223" t="s">
        <v>267</v>
      </c>
      <c r="E45" s="251">
        <f>277124774.42/1000</f>
        <v>277124.77442000003</v>
      </c>
      <c r="F45" s="251"/>
      <c r="G45" s="251">
        <v>0</v>
      </c>
      <c r="H45" s="251">
        <v>0</v>
      </c>
      <c r="I45" s="251">
        <v>0</v>
      </c>
      <c r="J45" s="251">
        <v>0</v>
      </c>
      <c r="K45" s="251">
        <v>0</v>
      </c>
      <c r="L45" s="247"/>
      <c r="M45" s="247">
        <v>0</v>
      </c>
      <c r="N45" s="248"/>
      <c r="O45" s="268">
        <f>+SUM(E45:M45)</f>
        <v>277124.77442000003</v>
      </c>
      <c r="P45" s="226"/>
    </row>
    <row r="46" spans="1:26" s="225" customFormat="1" x14ac:dyDescent="0.2">
      <c r="B46" s="223" t="s">
        <v>255</v>
      </c>
      <c r="E46" s="251">
        <v>0</v>
      </c>
      <c r="F46" s="251"/>
      <c r="G46" s="251">
        <v>0</v>
      </c>
      <c r="H46" s="251"/>
      <c r="I46" s="251">
        <v>0</v>
      </c>
      <c r="J46" s="251"/>
      <c r="K46" s="251">
        <v>0</v>
      </c>
      <c r="L46" s="251"/>
      <c r="M46" s="251">
        <v>61787.704650000022</v>
      </c>
      <c r="N46" s="251"/>
      <c r="O46" s="268">
        <f t="shared" si="4"/>
        <v>61787.704650000022</v>
      </c>
      <c r="P46" s="229"/>
    </row>
    <row r="47" spans="1:26" s="225" customFormat="1" x14ac:dyDescent="0.2">
      <c r="B47" s="223" t="s">
        <v>256</v>
      </c>
      <c r="E47" s="251">
        <v>0</v>
      </c>
      <c r="F47" s="251">
        <v>0</v>
      </c>
      <c r="G47" s="251">
        <v>3089.3852299999999</v>
      </c>
      <c r="H47" s="251">
        <v>0</v>
      </c>
      <c r="I47" s="251">
        <v>0</v>
      </c>
      <c r="J47" s="251">
        <v>0</v>
      </c>
      <c r="K47" s="251">
        <v>0</v>
      </c>
      <c r="L47" s="251">
        <v>0</v>
      </c>
      <c r="M47" s="251">
        <f>-G47</f>
        <v>-3089.3852299999999</v>
      </c>
      <c r="N47" s="251"/>
      <c r="O47" s="268">
        <f t="shared" si="4"/>
        <v>0</v>
      </c>
      <c r="P47" s="229"/>
      <c r="R47" s="223"/>
      <c r="V47" s="269"/>
    </row>
    <row r="48" spans="1:26" s="225" customFormat="1" x14ac:dyDescent="0.2">
      <c r="B48" s="223" t="s">
        <v>257</v>
      </c>
      <c r="E48" s="251">
        <v>0</v>
      </c>
      <c r="F48" s="251">
        <v>0</v>
      </c>
      <c r="G48" s="251">
        <v>0</v>
      </c>
      <c r="H48" s="251">
        <v>0</v>
      </c>
      <c r="I48" s="251">
        <v>10447.903560000001</v>
      </c>
      <c r="J48" s="251">
        <v>0</v>
      </c>
      <c r="K48" s="251">
        <v>0</v>
      </c>
      <c r="L48" s="251">
        <v>0</v>
      </c>
      <c r="M48" s="251">
        <f>-I48</f>
        <v>-10447.903560000001</v>
      </c>
      <c r="N48" s="251"/>
      <c r="O48" s="268">
        <f>+SUM(E48:M48)</f>
        <v>0</v>
      </c>
      <c r="P48" s="229"/>
      <c r="R48" s="223" t="s">
        <v>268</v>
      </c>
      <c r="V48" s="269"/>
      <c r="X48" s="269"/>
    </row>
    <row r="49" spans="1:24" s="225" customFormat="1" x14ac:dyDescent="0.2">
      <c r="B49" s="223" t="s">
        <v>265</v>
      </c>
      <c r="E49" s="251">
        <v>0</v>
      </c>
      <c r="F49" s="251">
        <v>0</v>
      </c>
      <c r="G49" s="251">
        <v>0</v>
      </c>
      <c r="H49" s="251">
        <v>0</v>
      </c>
      <c r="I49" s="251">
        <v>0</v>
      </c>
      <c r="J49" s="251">
        <v>0</v>
      </c>
      <c r="K49" s="251">
        <v>48250.415860000001</v>
      </c>
      <c r="L49" s="251">
        <v>0</v>
      </c>
      <c r="M49" s="251">
        <f>-K49</f>
        <v>-48250.415860000001</v>
      </c>
      <c r="N49" s="251"/>
      <c r="O49" s="268">
        <f t="shared" si="4"/>
        <v>0</v>
      </c>
      <c r="P49" s="229"/>
      <c r="Q49" s="229"/>
      <c r="R49" s="223" t="s">
        <v>269</v>
      </c>
      <c r="S49" s="229"/>
      <c r="T49" s="229"/>
      <c r="U49" s="229"/>
      <c r="V49" s="229"/>
      <c r="W49" s="229"/>
      <c r="X49" s="241"/>
    </row>
    <row r="50" spans="1:24" s="225" customFormat="1" x14ac:dyDescent="0.2">
      <c r="B50" s="223" t="s">
        <v>270</v>
      </c>
      <c r="E50" s="251">
        <f>-80000000/1000+-200000000/1000</f>
        <v>-280000</v>
      </c>
      <c r="F50" s="251">
        <v>0</v>
      </c>
      <c r="G50" s="251">
        <v>0</v>
      </c>
      <c r="H50" s="251">
        <v>0</v>
      </c>
      <c r="I50" s="251">
        <v>0</v>
      </c>
      <c r="J50" s="251">
        <v>0</v>
      </c>
      <c r="K50" s="251">
        <v>0</v>
      </c>
      <c r="L50" s="251">
        <v>0</v>
      </c>
      <c r="M50" s="251">
        <v>0</v>
      </c>
      <c r="N50" s="251"/>
      <c r="O50" s="268">
        <f>+SUM(E50:M50)</f>
        <v>-280000</v>
      </c>
      <c r="P50" s="229"/>
      <c r="Q50" s="229"/>
      <c r="R50" s="223"/>
      <c r="S50" s="229"/>
      <c r="T50" s="229"/>
      <c r="U50" s="229"/>
      <c r="V50" s="270"/>
      <c r="W50" s="229"/>
      <c r="X50" s="241"/>
    </row>
    <row r="51" spans="1:24" x14ac:dyDescent="0.2"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Q51" s="226"/>
      <c r="R51" s="226"/>
      <c r="S51" s="226"/>
      <c r="T51" s="226"/>
      <c r="U51" s="226"/>
      <c r="V51" s="226"/>
      <c r="W51" s="226"/>
    </row>
    <row r="52" spans="1:24" s="253" customFormat="1" ht="15.75" thickBot="1" x14ac:dyDescent="0.25">
      <c r="A52" s="252" t="s">
        <v>271</v>
      </c>
      <c r="B52" s="252"/>
      <c r="C52" s="252"/>
      <c r="D52" s="252"/>
      <c r="E52" s="271">
        <f>E40+SUM(E43:E50)</f>
        <v>331714.17703000002</v>
      </c>
      <c r="F52" s="249"/>
      <c r="G52" s="271">
        <f>G40+SUM(G43:G50)</f>
        <v>17611.476999999999</v>
      </c>
      <c r="H52" s="249"/>
      <c r="I52" s="271">
        <f>I40+SUM(I43:I50)</f>
        <v>19683.568429999999</v>
      </c>
      <c r="J52" s="272"/>
      <c r="K52" s="271">
        <f>SUM(K40:K50)</f>
        <v>88035.466149999993</v>
      </c>
      <c r="L52" s="249"/>
      <c r="M52" s="273">
        <v>0</v>
      </c>
      <c r="N52" s="249"/>
      <c r="O52" s="271">
        <f>SUM(O40:O51)</f>
        <v>457044.68860999995</v>
      </c>
      <c r="P52" s="259"/>
      <c r="Q52" s="259"/>
      <c r="R52" s="274"/>
      <c r="S52" s="259"/>
      <c r="T52" s="274"/>
      <c r="U52" s="259"/>
      <c r="V52" s="259"/>
      <c r="W52" s="259"/>
    </row>
    <row r="53" spans="1:24" s="253" customFormat="1" ht="6.75" customHeight="1" thickTop="1" x14ac:dyDescent="0.2">
      <c r="A53" s="252"/>
      <c r="B53" s="252"/>
      <c r="C53" s="252"/>
      <c r="D53" s="252"/>
      <c r="E53" s="272"/>
      <c r="F53" s="249"/>
      <c r="G53" s="272"/>
      <c r="H53" s="249"/>
      <c r="I53" s="272"/>
      <c r="J53" s="272"/>
      <c r="K53" s="272"/>
      <c r="L53" s="249"/>
      <c r="M53" s="275"/>
      <c r="N53" s="249"/>
      <c r="O53" s="272"/>
      <c r="P53" s="259"/>
      <c r="Q53" s="259"/>
      <c r="R53" s="274"/>
      <c r="S53" s="259"/>
      <c r="T53" s="274"/>
      <c r="U53" s="259"/>
      <c r="V53" s="259"/>
      <c r="W53" s="259"/>
    </row>
    <row r="54" spans="1:24" s="253" customFormat="1" ht="0.75" customHeight="1" x14ac:dyDescent="0.2">
      <c r="A54" s="252"/>
      <c r="B54" s="252"/>
      <c r="C54" s="252"/>
      <c r="D54" s="252"/>
      <c r="E54" s="272"/>
      <c r="F54" s="249"/>
      <c r="G54" s="272"/>
      <c r="H54" s="249"/>
      <c r="I54" s="272"/>
      <c r="J54" s="272"/>
      <c r="K54" s="272"/>
      <c r="L54" s="249"/>
      <c r="M54" s="275"/>
      <c r="N54" s="249"/>
      <c r="O54" s="272"/>
      <c r="P54" s="259"/>
      <c r="Q54" s="259"/>
      <c r="R54" s="274"/>
      <c r="S54" s="259"/>
      <c r="T54" s="274"/>
      <c r="U54" s="259"/>
      <c r="V54" s="259"/>
      <c r="W54" s="259"/>
    </row>
    <row r="55" spans="1:24" x14ac:dyDescent="0.2">
      <c r="B55" s="223" t="s">
        <v>253</v>
      </c>
      <c r="E55" s="247">
        <v>0</v>
      </c>
      <c r="F55" s="247"/>
      <c r="G55" s="247">
        <v>0</v>
      </c>
      <c r="H55" s="247"/>
      <c r="I55" s="247">
        <v>0</v>
      </c>
      <c r="J55" s="247"/>
      <c r="K55" s="247">
        <v>0</v>
      </c>
      <c r="L55" s="247"/>
      <c r="M55" s="247">
        <v>0</v>
      </c>
      <c r="N55" s="276"/>
      <c r="O55" s="241">
        <f>+SUM(E55:M55)</f>
        <v>0</v>
      </c>
      <c r="P55" s="226"/>
      <c r="Q55" s="226"/>
      <c r="R55" s="226"/>
      <c r="S55" s="226"/>
      <c r="T55" s="226"/>
      <c r="U55" s="277"/>
      <c r="V55" s="226"/>
      <c r="W55" s="226"/>
    </row>
    <row r="56" spans="1:24" x14ac:dyDescent="0.2">
      <c r="B56" s="223" t="s">
        <v>254</v>
      </c>
      <c r="E56" s="247">
        <v>0</v>
      </c>
      <c r="F56" s="247"/>
      <c r="G56" s="247">
        <v>0</v>
      </c>
      <c r="H56" s="247"/>
      <c r="I56" s="247">
        <v>0</v>
      </c>
      <c r="J56" s="247"/>
      <c r="K56" s="247">
        <v>0</v>
      </c>
      <c r="L56" s="247"/>
      <c r="M56" s="247">
        <v>0</v>
      </c>
      <c r="N56" s="276"/>
      <c r="O56" s="241">
        <f t="shared" ref="O56:O61" si="5">+SUM(E56:M56)</f>
        <v>0</v>
      </c>
      <c r="P56" s="226"/>
      <c r="Q56" s="226"/>
      <c r="R56" s="226"/>
      <c r="S56" s="226"/>
      <c r="T56" s="277"/>
      <c r="U56" s="277"/>
      <c r="V56" s="277"/>
      <c r="W56" s="226"/>
    </row>
    <row r="57" spans="1:24" x14ac:dyDescent="0.2">
      <c r="B57" s="223" t="s">
        <v>267</v>
      </c>
      <c r="E57" s="247">
        <v>19067</v>
      </c>
      <c r="F57" s="247"/>
      <c r="G57" s="247">
        <v>0</v>
      </c>
      <c r="H57" s="247"/>
      <c r="I57" s="247">
        <v>0</v>
      </c>
      <c r="J57" s="247"/>
      <c r="K57" s="247">
        <v>0</v>
      </c>
      <c r="L57" s="247"/>
      <c r="M57" s="247">
        <v>0</v>
      </c>
      <c r="N57" s="276"/>
      <c r="O57" s="278">
        <f t="shared" si="5"/>
        <v>19067</v>
      </c>
      <c r="P57" s="226"/>
      <c r="Q57" s="226"/>
      <c r="R57" s="226"/>
      <c r="S57" s="226"/>
      <c r="T57" s="279"/>
      <c r="U57" s="279"/>
      <c r="V57" s="277"/>
      <c r="W57" s="226"/>
    </row>
    <row r="58" spans="1:24" x14ac:dyDescent="0.2">
      <c r="B58" s="253" t="s">
        <v>255</v>
      </c>
      <c r="E58" s="247">
        <v>0</v>
      </c>
      <c r="F58" s="247"/>
      <c r="G58" s="247">
        <v>0</v>
      </c>
      <c r="H58" s="247"/>
      <c r="I58" s="247">
        <v>0</v>
      </c>
      <c r="J58" s="247"/>
      <c r="K58" s="247">
        <v>0</v>
      </c>
      <c r="L58" s="247"/>
      <c r="M58" s="247">
        <f>'[1]Demonstração de Resultado_DRE '!F51</f>
        <v>56818.33617000001</v>
      </c>
      <c r="N58" s="276"/>
      <c r="O58" s="278">
        <f>'[1]Demonstração de Resultado_DRE '!$F$51</f>
        <v>56818.33617000001</v>
      </c>
      <c r="P58" s="226"/>
      <c r="Q58" s="226"/>
      <c r="R58" s="226"/>
      <c r="S58" s="226"/>
      <c r="T58" s="277"/>
      <c r="U58" s="279"/>
      <c r="V58" s="226"/>
      <c r="W58" s="226"/>
    </row>
    <row r="59" spans="1:24" x14ac:dyDescent="0.2">
      <c r="B59" s="223" t="s">
        <v>256</v>
      </c>
      <c r="E59" s="247">
        <v>0</v>
      </c>
      <c r="F59" s="247"/>
      <c r="G59" s="280">
        <v>2840.9168100000002</v>
      </c>
      <c r="H59" s="247"/>
      <c r="I59" s="247">
        <v>0</v>
      </c>
      <c r="J59" s="247"/>
      <c r="K59" s="247">
        <v>0</v>
      </c>
      <c r="L59" s="247"/>
      <c r="M59" s="247">
        <f>-G59</f>
        <v>-2840.9168100000002</v>
      </c>
      <c r="N59" s="276"/>
      <c r="O59" s="241">
        <f t="shared" si="5"/>
        <v>0</v>
      </c>
      <c r="P59" s="226"/>
      <c r="Q59" s="226"/>
      <c r="R59" s="226"/>
      <c r="S59" s="226"/>
      <c r="T59" s="277"/>
      <c r="U59" s="279"/>
      <c r="V59" s="279"/>
      <c r="W59" s="226"/>
    </row>
    <row r="60" spans="1:24" x14ac:dyDescent="0.2">
      <c r="B60" s="223" t="s">
        <v>257</v>
      </c>
      <c r="E60" s="247">
        <v>0</v>
      </c>
      <c r="F60" s="247"/>
      <c r="G60" s="247">
        <v>0</v>
      </c>
      <c r="H60" s="247"/>
      <c r="I60" s="247">
        <v>1304.4594500000001</v>
      </c>
      <c r="J60" s="247"/>
      <c r="K60" s="247">
        <v>0</v>
      </c>
      <c r="L60" s="247"/>
      <c r="M60" s="247">
        <f>-I60</f>
        <v>-1304.4594500000001</v>
      </c>
      <c r="N60" s="276"/>
      <c r="O60" s="241">
        <f t="shared" si="5"/>
        <v>0</v>
      </c>
      <c r="P60" s="226"/>
      <c r="Q60" s="226"/>
      <c r="R60" s="226"/>
      <c r="S60" s="226"/>
      <c r="T60" s="277"/>
      <c r="U60" s="277"/>
      <c r="V60" s="245"/>
      <c r="W60" s="226"/>
    </row>
    <row r="61" spans="1:24" x14ac:dyDescent="0.2">
      <c r="B61" s="223" t="s">
        <v>258</v>
      </c>
      <c r="E61" s="247">
        <v>0</v>
      </c>
      <c r="F61" s="247"/>
      <c r="G61" s="247">
        <v>0</v>
      </c>
      <c r="H61" s="247"/>
      <c r="I61" s="247">
        <v>0</v>
      </c>
      <c r="J61" s="247"/>
      <c r="K61" s="247">
        <v>52672.959909999998</v>
      </c>
      <c r="L61" s="247"/>
      <c r="M61" s="247">
        <f>-K61</f>
        <v>-52672.959909999998</v>
      </c>
      <c r="N61" s="276"/>
      <c r="O61" s="241">
        <f t="shared" si="5"/>
        <v>0</v>
      </c>
      <c r="P61" s="226"/>
      <c r="Q61" s="226"/>
      <c r="R61" s="226"/>
      <c r="S61" s="226"/>
      <c r="T61" s="279"/>
      <c r="U61" s="226"/>
      <c r="V61" s="226"/>
      <c r="W61" s="277"/>
    </row>
    <row r="62" spans="1:24" s="253" customFormat="1" ht="27" customHeight="1" thickBot="1" x14ac:dyDescent="0.25">
      <c r="A62" s="252" t="s">
        <v>244</v>
      </c>
      <c r="C62" s="252"/>
      <c r="D62" s="252"/>
      <c r="E62" s="254">
        <f>SUM(E52:E61)</f>
        <v>350781.17703000002</v>
      </c>
      <c r="F62" s="255"/>
      <c r="G62" s="254">
        <f>SUM(G52:G61)</f>
        <v>20452.393809999998</v>
      </c>
      <c r="H62" s="255"/>
      <c r="I62" s="254">
        <f>SUM(I52:I61)</f>
        <v>20988.027879999998</v>
      </c>
      <c r="J62" s="256"/>
      <c r="K62" s="254">
        <f>SUM(K52:K61)</f>
        <v>140708.42606</v>
      </c>
      <c r="L62" s="255"/>
      <c r="M62" s="271">
        <f>SUM(M58:M61)</f>
        <v>0</v>
      </c>
      <c r="N62" s="255"/>
      <c r="O62" s="254">
        <f>SUM(O52:O61)</f>
        <v>532930.02477999998</v>
      </c>
      <c r="P62" s="257"/>
      <c r="Q62" s="259"/>
      <c r="R62" s="259"/>
      <c r="S62" s="259"/>
      <c r="T62" s="257"/>
      <c r="U62" s="281"/>
      <c r="V62" s="282"/>
      <c r="W62" s="282"/>
    </row>
    <row r="63" spans="1:24" ht="15.75" thickTop="1" x14ac:dyDescent="0.2">
      <c r="A63" s="225"/>
      <c r="B63" s="225"/>
      <c r="C63" s="225"/>
      <c r="D63" s="225"/>
      <c r="E63" s="244"/>
      <c r="F63" s="241"/>
      <c r="G63" s="244"/>
      <c r="H63" s="241"/>
      <c r="I63" s="244"/>
      <c r="J63" s="244"/>
      <c r="K63" s="244"/>
      <c r="L63" s="241"/>
      <c r="M63" s="279"/>
      <c r="N63" s="241"/>
      <c r="O63" s="244"/>
      <c r="P63" s="226"/>
      <c r="Q63" s="226"/>
      <c r="R63" s="226"/>
      <c r="S63" s="226"/>
      <c r="T63" s="226"/>
      <c r="U63" s="279"/>
      <c r="V63" s="226"/>
      <c r="W63" s="277"/>
    </row>
    <row r="64" spans="1:24" hidden="1" x14ac:dyDescent="0.2">
      <c r="B64" s="223" t="s">
        <v>253</v>
      </c>
      <c r="E64" s="246">
        <v>0</v>
      </c>
      <c r="F64" s="247"/>
      <c r="G64" s="247">
        <v>0</v>
      </c>
      <c r="H64" s="247"/>
      <c r="I64" s="247">
        <v>0</v>
      </c>
      <c r="J64" s="247"/>
      <c r="K64" s="247">
        <v>0</v>
      </c>
      <c r="L64" s="247"/>
      <c r="M64" s="247">
        <v>0</v>
      </c>
      <c r="N64" s="258"/>
      <c r="O64" s="255">
        <f t="shared" ref="O64" si="6">+SUM(E64:M64)</f>
        <v>0</v>
      </c>
      <c r="P64" s="226"/>
      <c r="Q64" s="226"/>
      <c r="R64" s="226"/>
      <c r="S64" s="226"/>
      <c r="T64" s="226"/>
      <c r="U64" s="226"/>
      <c r="V64" s="226"/>
      <c r="W64" s="226"/>
    </row>
    <row r="65" spans="1:23" hidden="1" x14ac:dyDescent="0.2">
      <c r="B65" s="223" t="s">
        <v>254</v>
      </c>
      <c r="E65" s="246">
        <v>0</v>
      </c>
      <c r="F65" s="247"/>
      <c r="G65" s="247"/>
      <c r="H65" s="247"/>
      <c r="I65" s="247">
        <v>0</v>
      </c>
      <c r="J65" s="247"/>
      <c r="K65" s="247">
        <v>0</v>
      </c>
      <c r="L65" s="247"/>
      <c r="M65" s="247">
        <v>0</v>
      </c>
      <c r="N65" s="258"/>
      <c r="O65" s="255">
        <f>+SUM(E65:M65)</f>
        <v>0</v>
      </c>
      <c r="P65" s="226"/>
      <c r="Q65" s="226"/>
      <c r="R65" s="226"/>
      <c r="S65" s="226"/>
      <c r="T65" s="226"/>
      <c r="U65" s="226"/>
      <c r="V65" s="226"/>
      <c r="W65" s="226"/>
    </row>
    <row r="66" spans="1:23" s="225" customFormat="1" hidden="1" x14ac:dyDescent="0.2">
      <c r="B66" s="223" t="s">
        <v>255</v>
      </c>
      <c r="E66" s="250">
        <v>0</v>
      </c>
      <c r="F66" s="250"/>
      <c r="G66" s="250">
        <v>0</v>
      </c>
      <c r="H66" s="250"/>
      <c r="I66" s="250">
        <v>0</v>
      </c>
      <c r="J66" s="250"/>
      <c r="K66" s="250">
        <v>0</v>
      </c>
      <c r="L66" s="250"/>
      <c r="M66" s="251">
        <v>0</v>
      </c>
      <c r="N66" s="250"/>
      <c r="O66" s="255">
        <f t="shared" ref="O66" si="7">+SUM(E66:M66)</f>
        <v>0</v>
      </c>
      <c r="P66" s="229"/>
      <c r="Q66" s="229"/>
      <c r="R66" s="229"/>
      <c r="S66" s="229"/>
      <c r="T66" s="229"/>
      <c r="U66" s="229"/>
      <c r="V66" s="229"/>
      <c r="W66" s="229"/>
    </row>
    <row r="67" spans="1:23" s="225" customFormat="1" hidden="1" x14ac:dyDescent="0.2">
      <c r="B67" s="223" t="s">
        <v>256</v>
      </c>
      <c r="E67" s="250">
        <v>0</v>
      </c>
      <c r="F67" s="251"/>
      <c r="G67" s="251">
        <v>0</v>
      </c>
      <c r="H67" s="251"/>
      <c r="I67" s="250">
        <v>0</v>
      </c>
      <c r="J67" s="251"/>
      <c r="K67" s="250">
        <v>0</v>
      </c>
      <c r="L67" s="250"/>
      <c r="M67" s="251">
        <v>0</v>
      </c>
      <c r="N67" s="250"/>
      <c r="O67" s="255">
        <f>+SUM(E67:M67)</f>
        <v>0</v>
      </c>
      <c r="P67" s="229"/>
      <c r="Q67" s="229"/>
      <c r="R67" s="229"/>
      <c r="S67" s="229"/>
      <c r="T67" s="229"/>
      <c r="U67" s="229"/>
      <c r="V67" s="229"/>
      <c r="W67" s="229"/>
    </row>
    <row r="68" spans="1:23" s="225" customFormat="1" hidden="1" x14ac:dyDescent="0.2">
      <c r="B68" s="223" t="s">
        <v>257</v>
      </c>
      <c r="E68" s="250">
        <v>0</v>
      </c>
      <c r="F68" s="251"/>
      <c r="G68" s="250">
        <v>0</v>
      </c>
      <c r="H68" s="251"/>
      <c r="I68" s="251">
        <v>0</v>
      </c>
      <c r="J68" s="251"/>
      <c r="K68" s="252"/>
      <c r="L68" s="250"/>
      <c r="M68" s="251">
        <v>0</v>
      </c>
      <c r="N68" s="250"/>
      <c r="O68" s="255">
        <f>+SUM(E68:M68)</f>
        <v>0</v>
      </c>
      <c r="P68" s="229"/>
      <c r="Q68" s="229"/>
      <c r="R68" s="229"/>
      <c r="S68" s="229"/>
      <c r="T68" s="229"/>
      <c r="U68" s="229"/>
      <c r="V68" s="229"/>
      <c r="W68" s="229"/>
    </row>
    <row r="69" spans="1:23" s="225" customFormat="1" hidden="1" x14ac:dyDescent="0.2">
      <c r="B69" s="223" t="s">
        <v>258</v>
      </c>
      <c r="E69" s="250">
        <v>0</v>
      </c>
      <c r="F69" s="251"/>
      <c r="G69" s="250">
        <v>0</v>
      </c>
      <c r="H69" s="251"/>
      <c r="I69" s="250">
        <v>0</v>
      </c>
      <c r="J69" s="251"/>
      <c r="K69" s="251">
        <v>0</v>
      </c>
      <c r="L69" s="250"/>
      <c r="M69" s="251">
        <v>0</v>
      </c>
      <c r="N69" s="250"/>
      <c r="O69" s="255">
        <f>+SUM(E69:M69)</f>
        <v>0</v>
      </c>
      <c r="P69" s="229"/>
      <c r="Q69" s="229"/>
      <c r="R69" s="229"/>
      <c r="S69" s="229"/>
      <c r="T69" s="229"/>
      <c r="U69" s="229"/>
      <c r="V69" s="229"/>
      <c r="W69" s="229"/>
    </row>
    <row r="70" spans="1:23" hidden="1" x14ac:dyDescent="0.2">
      <c r="E70" s="253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Q70" s="226"/>
      <c r="R70" s="226"/>
      <c r="S70" s="226"/>
      <c r="T70" s="226"/>
      <c r="U70" s="226"/>
      <c r="V70" s="226"/>
      <c r="W70" s="226"/>
    </row>
    <row r="71" spans="1:23" s="253" customFormat="1" ht="15.75" hidden="1" thickBot="1" x14ac:dyDescent="0.25">
      <c r="A71" s="252" t="s">
        <v>272</v>
      </c>
      <c r="B71" s="252"/>
      <c r="C71" s="252"/>
      <c r="D71" s="252"/>
      <c r="E71" s="254">
        <f>E62+SUM(E64:E69)</f>
        <v>350781.17703000002</v>
      </c>
      <c r="F71" s="255"/>
      <c r="G71" s="254">
        <f>G62+SUM(G64:G69)</f>
        <v>20452.393809999998</v>
      </c>
      <c r="H71" s="255"/>
      <c r="I71" s="254">
        <f>I62+SUM(I64:I69)</f>
        <v>20988.027879999998</v>
      </c>
      <c r="J71" s="256"/>
      <c r="K71" s="254">
        <f>K62+SUM(K64:K69)</f>
        <v>140708.42606</v>
      </c>
      <c r="L71" s="255"/>
      <c r="M71" s="254">
        <f>M62+SUM(M64:M69)</f>
        <v>0</v>
      </c>
      <c r="N71" s="255"/>
      <c r="O71" s="254">
        <f>SUM(O62:O69)</f>
        <v>532930.02477999998</v>
      </c>
      <c r="P71" s="259"/>
      <c r="Q71" s="259"/>
      <c r="R71" s="259"/>
      <c r="S71" s="259"/>
      <c r="T71" s="259"/>
      <c r="U71" s="259"/>
      <c r="V71" s="259"/>
      <c r="W71" s="259"/>
    </row>
    <row r="72" spans="1:23" x14ac:dyDescent="0.2">
      <c r="E72" s="280"/>
      <c r="M72" s="280"/>
      <c r="O72" s="283"/>
      <c r="P72" s="226"/>
      <c r="Q72" s="226"/>
      <c r="R72" s="226"/>
      <c r="S72" s="226"/>
      <c r="T72" s="226"/>
      <c r="U72" s="284"/>
      <c r="V72" s="285"/>
      <c r="W72" s="286"/>
    </row>
    <row r="73" spans="1:23" x14ac:dyDescent="0.2">
      <c r="A73" s="253" t="s">
        <v>66</v>
      </c>
      <c r="E73" s="280"/>
      <c r="M73" s="280"/>
      <c r="O73" s="283"/>
      <c r="P73" s="226"/>
      <c r="Q73" s="226"/>
      <c r="R73" s="226"/>
      <c r="S73" s="226"/>
      <c r="T73" s="226"/>
      <c r="U73" s="285"/>
      <c r="V73" s="226"/>
      <c r="W73" s="226"/>
    </row>
    <row r="74" spans="1:23" x14ac:dyDescent="0.2">
      <c r="Q74" s="226"/>
      <c r="R74" s="226"/>
      <c r="S74" s="226"/>
      <c r="T74" s="226"/>
      <c r="U74" s="279"/>
      <c r="V74" s="245"/>
      <c r="W74" s="226"/>
    </row>
    <row r="75" spans="1:23" hidden="1" x14ac:dyDescent="0.2">
      <c r="Q75" s="226"/>
      <c r="R75" s="226"/>
      <c r="S75" s="226"/>
      <c r="T75" s="226"/>
      <c r="U75" s="226"/>
      <c r="V75" s="226"/>
      <c r="W75" s="226"/>
    </row>
    <row r="76" spans="1:23" hidden="1" x14ac:dyDescent="0.2">
      <c r="Q76" s="226"/>
      <c r="R76" s="226"/>
      <c r="S76" s="226"/>
      <c r="T76" s="226"/>
      <c r="U76" s="226"/>
      <c r="V76" s="226"/>
      <c r="W76" s="226"/>
    </row>
    <row r="77" spans="1:23" x14ac:dyDescent="0.2">
      <c r="Q77" s="226"/>
      <c r="R77" s="226"/>
      <c r="S77" s="287"/>
      <c r="T77" s="226"/>
      <c r="U77" s="226"/>
      <c r="V77" s="226"/>
      <c r="W77" s="226"/>
    </row>
    <row r="78" spans="1:23" x14ac:dyDescent="0.2">
      <c r="Q78" s="226"/>
      <c r="R78" s="226"/>
      <c r="S78" s="226"/>
      <c r="T78" s="226"/>
      <c r="U78" s="245"/>
      <c r="V78" s="226"/>
      <c r="W78" s="226"/>
    </row>
    <row r="79" spans="1:23" x14ac:dyDescent="0.2">
      <c r="Q79" s="226"/>
      <c r="R79" s="226"/>
      <c r="S79" s="226"/>
      <c r="T79" s="226"/>
      <c r="U79" s="226"/>
      <c r="V79" s="226"/>
      <c r="W79" s="226"/>
    </row>
    <row r="80" spans="1:23" x14ac:dyDescent="0.2">
      <c r="Q80" s="226"/>
      <c r="R80" s="272"/>
      <c r="S80" s="272"/>
      <c r="T80" s="272"/>
      <c r="U80" s="272"/>
      <c r="V80" s="272"/>
      <c r="W80" s="226"/>
    </row>
    <row r="81" spans="17:23" x14ac:dyDescent="0.2">
      <c r="Q81" s="226"/>
      <c r="R81" s="226"/>
      <c r="S81" s="226"/>
      <c r="T81" s="287"/>
      <c r="U81" s="226"/>
      <c r="V81" s="226"/>
      <c r="W81" s="226"/>
    </row>
    <row r="82" spans="17:23" x14ac:dyDescent="0.2">
      <c r="Q82" s="226"/>
      <c r="R82" s="245"/>
      <c r="S82" s="226"/>
      <c r="T82" s="226"/>
      <c r="U82" s="226"/>
      <c r="V82" s="226"/>
      <c r="W82" s="226"/>
    </row>
    <row r="83" spans="17:23" x14ac:dyDescent="0.2">
      <c r="Q83" s="226"/>
      <c r="R83" s="226"/>
      <c r="S83" s="226"/>
      <c r="T83" s="226"/>
      <c r="U83" s="226"/>
      <c r="V83" s="226"/>
      <c r="W83" s="226"/>
    </row>
    <row r="84" spans="17:23" x14ac:dyDescent="0.2">
      <c r="Q84" s="226"/>
      <c r="R84" s="226"/>
      <c r="S84" s="226"/>
      <c r="T84" s="226"/>
      <c r="U84" s="226"/>
      <c r="V84" s="226"/>
      <c r="W84" s="226"/>
    </row>
  </sheetData>
  <mergeCells count="1">
    <mergeCell ref="G12:K12"/>
  </mergeCells>
  <pageMargins left="0.78740157480314965" right="0.51181102362204722" top="1.4960629921259843" bottom="0.78740157480314965" header="0.19685039370078741" footer="0.31496062992125984"/>
  <pageSetup paperSize="9" scale="95" fitToWidth="0" orientation="landscape" r:id="rId1"/>
  <headerFooter>
    <oddHeader>&amp;C&amp;G</oddHeader>
    <oddFooter>&amp;R5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Balanço Patrimonial </vt:lpstr>
      <vt:lpstr>Demonstração de Resultado_DRE </vt:lpstr>
      <vt:lpstr>Mutações Pat. Líqu.-DMPL </vt:lpstr>
      <vt:lpstr>'Balanço Patrimonial 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Gomes de  Souza</dc:creator>
  <cp:lastModifiedBy>Janice Gomes de  Souza</cp:lastModifiedBy>
  <dcterms:created xsi:type="dcterms:W3CDTF">2020-12-14T19:05:11Z</dcterms:created>
  <dcterms:modified xsi:type="dcterms:W3CDTF">2020-12-14T19:16:31Z</dcterms:modified>
</cp:coreProperties>
</file>